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5.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08.150.231\質量圧力計担当\21.その他\申請システム\申請シート\R6年度～\サンプル無し\"/>
    </mc:Choice>
  </mc:AlternateContent>
  <bookViews>
    <workbookView xWindow="71895" yWindow="0" windowWidth="13440" windowHeight="3360" tabRatio="820"/>
  </bookViews>
  <sheets>
    <sheet name="申請者情報" sheetId="19" r:id="rId1"/>
    <sheet name="識別表1" sheetId="2" r:id="rId2"/>
    <sheet name="識別表2" sheetId="20" r:id="rId3"/>
    <sheet name="識別表3" sheetId="21" r:id="rId4"/>
    <sheet name="識別表4" sheetId="22" r:id="rId5"/>
    <sheet name="識別表5" sheetId="23" r:id="rId6"/>
    <sheet name="申請書" sheetId="5" r:id="rId7"/>
    <sheet name="入力フォーム" sheetId="1" state="hidden" r:id="rId8"/>
  </sheets>
  <definedNames>
    <definedName name="_xlnm.Print_Area" localSheetId="1">識別表1!$A$1:$T$28</definedName>
    <definedName name="_xlnm.Print_Area" localSheetId="2">識別表2!$A$1:$T$28</definedName>
    <definedName name="_xlnm.Print_Area" localSheetId="3">識別表3!$A$1:$T$28</definedName>
    <definedName name="_xlnm.Print_Area" localSheetId="4">識別表4!$A$1:$T$28</definedName>
    <definedName name="_xlnm.Print_Area" localSheetId="5">識別表5!$A$1:$T$28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22" l="1"/>
  <c r="AQ8" i="23" l="1"/>
  <c r="AP8" i="23"/>
  <c r="AO8" i="23" s="1"/>
  <c r="AQ7" i="23"/>
  <c r="AP7" i="23"/>
  <c r="AQ8" i="22"/>
  <c r="AP8" i="22"/>
  <c r="AQ7" i="22"/>
  <c r="AP7" i="22"/>
  <c r="AQ8" i="21"/>
  <c r="AP8" i="21"/>
  <c r="AO8" i="21" s="1"/>
  <c r="AQ7" i="21"/>
  <c r="AP7" i="21"/>
  <c r="AQ8" i="20"/>
  <c r="AP8" i="20"/>
  <c r="AQ7" i="20"/>
  <c r="AP7" i="20"/>
  <c r="C9" i="20"/>
  <c r="AO7" i="23" l="1"/>
  <c r="AO7" i="21"/>
  <c r="AO8" i="20"/>
  <c r="AO8" i="22"/>
  <c r="AO7" i="22"/>
  <c r="AO7" i="20"/>
  <c r="C3" i="2" l="1"/>
  <c r="C3" i="23" l="1"/>
  <c r="C3" i="22"/>
  <c r="C3" i="21"/>
  <c r="C3" i="20"/>
  <c r="H24" i="23" l="1"/>
  <c r="C24" i="23"/>
  <c r="E23" i="23"/>
  <c r="H24" i="22"/>
  <c r="C24" i="22"/>
  <c r="E23" i="22"/>
  <c r="H24" i="21"/>
  <c r="C24" i="21"/>
  <c r="E23" i="21"/>
  <c r="H24" i="20"/>
  <c r="C24" i="20"/>
  <c r="E23" i="20"/>
  <c r="C9" i="23"/>
  <c r="E9" i="23"/>
  <c r="E9" i="22"/>
  <c r="C9" i="22"/>
  <c r="E9" i="21"/>
  <c r="C9" i="21"/>
  <c r="E9" i="20"/>
  <c r="R6" i="20" s="1"/>
  <c r="AQ6" i="1" l="1"/>
  <c r="R6" i="21"/>
  <c r="AQ7" i="1" s="1"/>
  <c r="R6" i="22"/>
  <c r="AQ8" i="1" s="1"/>
  <c r="R6" i="23"/>
  <c r="AQ9" i="1" s="1"/>
  <c r="AQ8" i="2"/>
  <c r="AP8" i="2"/>
  <c r="AP7" i="2"/>
  <c r="AQ7" i="2"/>
  <c r="E9" i="2" l="1"/>
  <c r="AO8" i="2"/>
  <c r="AO7" i="2"/>
  <c r="C9" i="2"/>
  <c r="R6" i="2" l="1"/>
  <c r="G17" i="23"/>
  <c r="C17" i="23"/>
  <c r="G17" i="22"/>
  <c r="C17" i="22"/>
  <c r="G17" i="21"/>
  <c r="C17" i="21"/>
  <c r="G17" i="20"/>
  <c r="C17" i="20"/>
  <c r="G17" i="2"/>
  <c r="C17" i="2"/>
  <c r="AQ5" i="1" l="1"/>
  <c r="R5" i="1"/>
  <c r="AE9" i="1"/>
  <c r="AD9" i="1"/>
  <c r="AC9" i="1"/>
  <c r="AB9" i="1"/>
  <c r="AA9" i="1"/>
  <c r="Z9" i="1"/>
  <c r="O9" i="1"/>
  <c r="AE8" i="1"/>
  <c r="AD8" i="1"/>
  <c r="AC8" i="1"/>
  <c r="AB8" i="1"/>
  <c r="AA8" i="1"/>
  <c r="Z8" i="1"/>
  <c r="O8" i="1"/>
  <c r="AE7" i="1"/>
  <c r="AD7" i="1"/>
  <c r="AC7" i="1"/>
  <c r="AB7" i="1"/>
  <c r="AA7" i="1"/>
  <c r="Z7" i="1"/>
  <c r="O7" i="1"/>
  <c r="I2" i="23"/>
  <c r="I2" i="21"/>
  <c r="I2" i="2"/>
  <c r="I2" i="20"/>
  <c r="O6" i="1"/>
  <c r="AE6" i="1"/>
  <c r="AD6" i="1"/>
  <c r="AC6" i="1"/>
  <c r="AB6" i="1"/>
  <c r="AA6" i="1"/>
  <c r="Z6" i="1"/>
  <c r="O5" i="1"/>
  <c r="Q5" i="1" s="1"/>
  <c r="BF43" i="1"/>
  <c r="BF42" i="1"/>
  <c r="BF41" i="1"/>
  <c r="BF40" i="1"/>
  <c r="BF39" i="1"/>
  <c r="BF38" i="1"/>
  <c r="BF37" i="1"/>
  <c r="BF36" i="1"/>
  <c r="BF35" i="1"/>
  <c r="BF34" i="1"/>
  <c r="BF33" i="1"/>
  <c r="BF32" i="1"/>
  <c r="BF31" i="1"/>
  <c r="BF30" i="1"/>
  <c r="BF29" i="1"/>
  <c r="BF28" i="1"/>
  <c r="BF27" i="1"/>
  <c r="BF26" i="1"/>
  <c r="BF25" i="1"/>
  <c r="BF24" i="1"/>
  <c r="BF23" i="1"/>
  <c r="BF22" i="1"/>
  <c r="BF21" i="1"/>
  <c r="BF20" i="1"/>
  <c r="BF19" i="1"/>
  <c r="BF18" i="1"/>
  <c r="BF17" i="1"/>
  <c r="BF16" i="1"/>
  <c r="BF15" i="1"/>
  <c r="BF14" i="1"/>
  <c r="Q6" i="1" l="1"/>
  <c r="R6" i="1"/>
  <c r="Q9" i="1"/>
  <c r="R9" i="1"/>
  <c r="Q8" i="1"/>
  <c r="R8" i="1" s="1"/>
  <c r="Q7" i="1"/>
  <c r="R7" i="1"/>
  <c r="S7" i="1" s="1"/>
  <c r="L8" i="1"/>
  <c r="L6" i="1"/>
  <c r="L7" i="1"/>
  <c r="L9" i="1"/>
  <c r="S5" i="1"/>
  <c r="N5" i="1"/>
  <c r="W5" i="1"/>
  <c r="L5" i="1"/>
  <c r="M5" i="1"/>
  <c r="A5" i="1"/>
  <c r="D5" i="1"/>
  <c r="V5" i="1"/>
  <c r="E5" i="1"/>
  <c r="C6" i="1"/>
  <c r="V6" i="1"/>
  <c r="D6" i="1"/>
  <c r="E6" i="1"/>
  <c r="A6" i="1"/>
  <c r="W9" i="1"/>
  <c r="V9" i="1"/>
  <c r="D9" i="1"/>
  <c r="E9" i="1"/>
  <c r="A9" i="1"/>
  <c r="W8" i="1"/>
  <c r="D8" i="1"/>
  <c r="A8" i="1"/>
  <c r="V8" i="1"/>
  <c r="E8" i="1"/>
  <c r="W7" i="1"/>
  <c r="V7" i="1"/>
  <c r="D7" i="1"/>
  <c r="E7" i="1"/>
  <c r="A7" i="1"/>
  <c r="X9" i="1"/>
  <c r="Y6" i="1"/>
  <c r="Y8" i="1"/>
  <c r="X7" i="1"/>
  <c r="Y7" i="1"/>
  <c r="Y9" i="1"/>
  <c r="N7" i="1"/>
  <c r="N8" i="1"/>
  <c r="N9" i="1"/>
  <c r="P5" i="1"/>
  <c r="X8" i="1"/>
  <c r="C7" i="1"/>
  <c r="M7" i="1"/>
  <c r="P7" i="1"/>
  <c r="C8" i="1"/>
  <c r="M8" i="1"/>
  <c r="P8" i="1"/>
  <c r="C9" i="1"/>
  <c r="M9" i="1"/>
  <c r="P9" i="1"/>
  <c r="X6" i="1"/>
  <c r="N6" i="1"/>
  <c r="S6" i="1"/>
  <c r="W6" i="1"/>
  <c r="M6" i="1"/>
  <c r="P6" i="1"/>
  <c r="U9" i="1"/>
  <c r="U8" i="1"/>
  <c r="U7" i="1"/>
  <c r="U6" i="1"/>
  <c r="S9" i="1" l="1"/>
  <c r="S8" i="1"/>
  <c r="E7" i="5"/>
  <c r="E6" i="5"/>
  <c r="Z5" i="1" l="1"/>
  <c r="AE5" i="1" l="1"/>
  <c r="AD5" i="1"/>
  <c r="AB5" i="1"/>
  <c r="AC5" i="1"/>
  <c r="AA5" i="1"/>
  <c r="Y5" i="1" l="1"/>
  <c r="E23" i="2"/>
  <c r="A26" i="5" l="1"/>
  <c r="A25" i="5"/>
  <c r="A24" i="5"/>
  <c r="B24" i="5"/>
  <c r="B25" i="5"/>
  <c r="B26" i="5"/>
  <c r="A3" i="5" l="1"/>
  <c r="E8" i="5"/>
  <c r="U5" i="1" l="1"/>
  <c r="C5" i="1"/>
  <c r="X5" i="1"/>
  <c r="C20" i="5"/>
  <c r="C19" i="5"/>
  <c r="C18" i="5"/>
  <c r="C17" i="5"/>
  <c r="C16" i="5"/>
  <c r="E16" i="5" s="1"/>
  <c r="E20" i="5" l="1"/>
  <c r="B20" i="5"/>
  <c r="E19" i="5"/>
  <c r="B19" i="5"/>
  <c r="E18" i="5"/>
  <c r="B18" i="5"/>
  <c r="E17" i="5"/>
  <c r="B17" i="5"/>
  <c r="G20" i="5"/>
  <c r="G18" i="5"/>
  <c r="G17" i="5"/>
  <c r="G19" i="5"/>
  <c r="G16" i="5"/>
  <c r="B16" i="5"/>
  <c r="A16" i="5"/>
  <c r="A18" i="5"/>
  <c r="A19" i="5"/>
  <c r="A20" i="5"/>
  <c r="A17" i="5"/>
  <c r="D17" i="5"/>
  <c r="D19" i="5"/>
  <c r="D18" i="5"/>
  <c r="D20" i="5"/>
  <c r="D16" i="5"/>
  <c r="F18" i="5"/>
  <c r="F17" i="5"/>
  <c r="F19" i="5"/>
  <c r="H24" i="2" l="1"/>
  <c r="F16" i="5" l="1"/>
  <c r="C24" i="2"/>
  <c r="F20" i="5" l="1"/>
  <c r="F21" i="5" s="1"/>
  <c r="C21" i="5" l="1"/>
</calcChain>
</file>

<file path=xl/sharedStrings.xml><?xml version="1.0" encoding="utf-8"?>
<sst xmlns="http://schemas.openxmlformats.org/spreadsheetml/2006/main" count="564" uniqueCount="254">
  <si>
    <t>申請者名</t>
    <rPh sb="0" eb="2">
      <t>シンセイ</t>
    </rPh>
    <rPh sb="2" eb="3">
      <t>シャ</t>
    </rPh>
    <rPh sb="3" eb="4">
      <t>メイ</t>
    </rPh>
    <phoneticPr fontId="1"/>
  </si>
  <si>
    <t>申請日</t>
    <rPh sb="0" eb="2">
      <t>シンセイ</t>
    </rPh>
    <rPh sb="2" eb="3">
      <t>ビ</t>
    </rPh>
    <phoneticPr fontId="1"/>
  </si>
  <si>
    <t>申請担当者</t>
    <rPh sb="0" eb="2">
      <t>シンセイ</t>
    </rPh>
    <rPh sb="2" eb="5">
      <t>タントウシャ</t>
    </rPh>
    <phoneticPr fontId="1"/>
  </si>
  <si>
    <t>氏名</t>
    <rPh sb="0" eb="2">
      <t>シメイ</t>
    </rPh>
    <phoneticPr fontId="1"/>
  </si>
  <si>
    <t>収受番号</t>
    <rPh sb="0" eb="2">
      <t>シュウジュ</t>
    </rPh>
    <rPh sb="2" eb="4">
      <t>バンゴウ</t>
    </rPh>
    <phoneticPr fontId="1"/>
  </si>
  <si>
    <t>号</t>
    <rPh sb="0" eb="1">
      <t>ゴウ</t>
    </rPh>
    <phoneticPr fontId="1"/>
  </si>
  <si>
    <t>／</t>
    <phoneticPr fontId="1"/>
  </si>
  <si>
    <t>受付日</t>
    <rPh sb="0" eb="3">
      <t>ウケツケビ</t>
    </rPh>
    <phoneticPr fontId="1"/>
  </si>
  <si>
    <t>受付者</t>
    <rPh sb="0" eb="2">
      <t>ウケツケ</t>
    </rPh>
    <rPh sb="2" eb="3">
      <t>シャ</t>
    </rPh>
    <phoneticPr fontId="1"/>
  </si>
  <si>
    <t>能力</t>
  </si>
  <si>
    <t>数量</t>
  </si>
  <si>
    <t>検定実施記録</t>
    <rPh sb="0" eb="2">
      <t>ケンテイ</t>
    </rPh>
    <rPh sb="2" eb="4">
      <t>ジッシ</t>
    </rPh>
    <rPh sb="4" eb="6">
      <t>キロク</t>
    </rPh>
    <phoneticPr fontId="1"/>
  </si>
  <si>
    <t>検定数</t>
    <rPh sb="0" eb="2">
      <t>ケンテイ</t>
    </rPh>
    <rPh sb="2" eb="3">
      <t>スウ</t>
    </rPh>
    <phoneticPr fontId="1"/>
  </si>
  <si>
    <t>合　格</t>
    <rPh sb="0" eb="1">
      <t>ゴウ</t>
    </rPh>
    <rPh sb="2" eb="3">
      <t>カク</t>
    </rPh>
    <phoneticPr fontId="1"/>
  </si>
  <si>
    <t>検定日</t>
    <rPh sb="0" eb="2">
      <t>ケンテイ</t>
    </rPh>
    <rPh sb="2" eb="3">
      <t>ビ</t>
    </rPh>
    <phoneticPr fontId="1"/>
  </si>
  <si>
    <t>検定実施者</t>
    <rPh sb="0" eb="2">
      <t>ケンテイ</t>
    </rPh>
    <rPh sb="2" eb="4">
      <t>ジッシ</t>
    </rPh>
    <rPh sb="4" eb="5">
      <t>シャ</t>
    </rPh>
    <phoneticPr fontId="1"/>
  </si>
  <si>
    <t>申請者引取確認</t>
    <rPh sb="0" eb="3">
      <t>シンセイシャ</t>
    </rPh>
    <rPh sb="3" eb="5">
      <t>ヒキト</t>
    </rPh>
    <rPh sb="5" eb="7">
      <t>カクニン</t>
    </rPh>
    <phoneticPr fontId="1"/>
  </si>
  <si>
    <t>検定合格証明</t>
    <rPh sb="0" eb="2">
      <t>ケンテイ</t>
    </rPh>
    <rPh sb="2" eb="4">
      <t>ゴウカク</t>
    </rPh>
    <rPh sb="4" eb="6">
      <t>ショウメイ</t>
    </rPh>
    <phoneticPr fontId="1"/>
  </si>
  <si>
    <t>通</t>
    <rPh sb="0" eb="1">
      <t>ツウ</t>
    </rPh>
    <phoneticPr fontId="1"/>
  </si>
  <si>
    <t>手数料</t>
  </si>
  <si>
    <t>手数料</t>
    <rPh sb="0" eb="3">
      <t>テスウリョウ</t>
    </rPh>
    <phoneticPr fontId="1"/>
  </si>
  <si>
    <t>検定申請書</t>
  </si>
  <si>
    <t>東京都計量検定所長　殿</t>
  </si>
  <si>
    <t>下記の特定計量器につき、検定を受けたいので、申請します。</t>
  </si>
  <si>
    <t>１　検定を受けようとする特定計量器</t>
  </si>
  <si>
    <t>種類</t>
  </si>
  <si>
    <t>型式又は</t>
  </si>
  <si>
    <t>新品、</t>
  </si>
  <si>
    <t>１個当</t>
  </si>
  <si>
    <t>備考</t>
  </si>
  <si>
    <t>修理品</t>
  </si>
  <si>
    <t>たりの</t>
  </si>
  <si>
    <t>の別</t>
  </si>
  <si>
    <t>合計</t>
  </si>
  <si>
    <r>
      <t>2</t>
    </r>
    <r>
      <rPr>
        <sz val="10.5"/>
        <color rgb="FF00000A"/>
        <rFont val="ＭＳ 明朝"/>
        <family val="1"/>
        <charset val="128"/>
      </rPr>
      <t>　検定所以外の場所において検定を受けようとするときはその場所、理由及び検定を行うことを希望する期日</t>
    </r>
  </si>
  <si>
    <r>
      <t>　</t>
    </r>
    <r>
      <rPr>
        <sz val="10.5"/>
        <color rgb="FF00000A"/>
        <rFont val="Century"/>
        <family val="1"/>
      </rPr>
      <t>1</t>
    </r>
    <r>
      <rPr>
        <sz val="10.5"/>
        <color rgb="FF00000A"/>
        <rFont val="ＭＳ 明朝"/>
        <family val="1"/>
        <charset val="128"/>
      </rPr>
      <t>　用紙の大きさは、日本産業規格</t>
    </r>
    <r>
      <rPr>
        <sz val="10.5"/>
        <color rgb="FF00000A"/>
        <rFont val="Century"/>
        <family val="1"/>
      </rPr>
      <t>A 4</t>
    </r>
    <r>
      <rPr>
        <sz val="10.5"/>
        <color rgb="FF00000A"/>
        <rFont val="ＭＳ 明朝"/>
        <family val="1"/>
        <charset val="128"/>
      </rPr>
      <t>とすること。</t>
    </r>
  </si>
  <si>
    <r>
      <t>　</t>
    </r>
    <r>
      <rPr>
        <sz val="10.5"/>
        <color rgb="FF00000A"/>
        <rFont val="Century"/>
        <family val="1"/>
      </rPr>
      <t>2</t>
    </r>
    <r>
      <rPr>
        <sz val="10.5"/>
        <color rgb="FF00000A"/>
        <rFont val="ＭＳ 明朝"/>
        <family val="1"/>
        <charset val="128"/>
      </rPr>
      <t>　製造事業者の記号を使用している場合にあっては、氏名の欄の製造事業者名に添えて　　</t>
    </r>
    <r>
      <rPr>
        <sz val="10.5"/>
        <color rgb="FF00000A"/>
        <rFont val="Century"/>
        <family val="1"/>
      </rPr>
      <t xml:space="preserve">   </t>
    </r>
    <r>
      <rPr>
        <sz val="10.5"/>
        <color rgb="FF00000A"/>
        <rFont val="ＭＳ 明朝"/>
        <family val="1"/>
        <charset val="128"/>
      </rPr>
      <t>　　　　　
　　当該記号を記入すること。</t>
    </r>
    <phoneticPr fontId="1"/>
  </si>
  <si>
    <r>
      <t>　</t>
    </r>
    <r>
      <rPr>
        <sz val="10.5"/>
        <color rgb="FF00000A"/>
        <rFont val="Century"/>
        <family val="1"/>
      </rPr>
      <t>3</t>
    </r>
    <r>
      <rPr>
        <sz val="10.5"/>
        <color rgb="FF00000A"/>
        <rFont val="ＭＳ 明朝"/>
        <family val="1"/>
        <charset val="128"/>
      </rPr>
      <t>　型式の承認を受けた型式に属する特定計量器については型式承認番号を型式又は能力
　　の欄に記載すること。</t>
    </r>
    <phoneticPr fontId="1"/>
  </si>
  <si>
    <r>
      <t>　</t>
    </r>
    <r>
      <rPr>
        <sz val="10.5"/>
        <color rgb="FF00000A"/>
        <rFont val="Century"/>
        <family val="1"/>
      </rPr>
      <t>4</t>
    </r>
    <r>
      <rPr>
        <sz val="10.5"/>
        <color rgb="FF00000A"/>
        <rFont val="ＭＳ 明朝"/>
        <family val="1"/>
        <charset val="128"/>
      </rPr>
      <t>　変成器付電気計器検査を同時に申請するものにあっては、その旨を備考欄に記載する
　　こと。</t>
    </r>
    <phoneticPr fontId="1"/>
  </si>
  <si>
    <t>申請者住所</t>
    <rPh sb="0" eb="3">
      <t>シンセイシャ</t>
    </rPh>
    <rPh sb="3" eb="5">
      <t>ジュウショ</t>
    </rPh>
    <phoneticPr fontId="1"/>
  </si>
  <si>
    <t>区分</t>
    <rPh sb="0" eb="2">
      <t>クブン</t>
    </rPh>
    <phoneticPr fontId="1"/>
  </si>
  <si>
    <t>備　考</t>
    <rPh sb="0" eb="1">
      <t>ビ</t>
    </rPh>
    <rPh sb="2" eb="3">
      <t>コウ</t>
    </rPh>
    <phoneticPr fontId="1"/>
  </si>
  <si>
    <t>個　　数</t>
    <rPh sb="0" eb="1">
      <t>コ</t>
    </rPh>
    <rPh sb="3" eb="4">
      <t>スウ</t>
    </rPh>
    <phoneticPr fontId="1"/>
  </si>
  <si>
    <t>メーカー型式</t>
    <rPh sb="4" eb="6">
      <t>カタシキ</t>
    </rPh>
    <phoneticPr fontId="1"/>
  </si>
  <si>
    <t>実目量</t>
    <rPh sb="0" eb="1">
      <t>ジツ</t>
    </rPh>
    <rPh sb="1" eb="2">
      <t>メ</t>
    </rPh>
    <rPh sb="2" eb="3">
      <t>リョウ</t>
    </rPh>
    <phoneticPr fontId="1"/>
  </si>
  <si>
    <t>修理事業者</t>
    <rPh sb="0" eb="2">
      <t>シュウリ</t>
    </rPh>
    <rPh sb="2" eb="5">
      <t>ジギョウシャ</t>
    </rPh>
    <phoneticPr fontId="1"/>
  </si>
  <si>
    <t>名称</t>
    <rPh sb="0" eb="2">
      <t>メイショウ</t>
    </rPh>
    <phoneticPr fontId="1"/>
  </si>
  <si>
    <t>住所</t>
  </si>
  <si>
    <t>申請者は、申請者情報および識別表1～5タブの黄色セルのみ記入</t>
    <rPh sb="5" eb="8">
      <t>シンセイシャ</t>
    </rPh>
    <rPh sb="8" eb="10">
      <t>ジョウホウ</t>
    </rPh>
    <phoneticPr fontId="1"/>
  </si>
  <si>
    <t>申請者名称（組織名）</t>
    <rPh sb="0" eb="3">
      <t>シンセイシャ</t>
    </rPh>
    <rPh sb="3" eb="5">
      <t>メイショウ</t>
    </rPh>
    <rPh sb="6" eb="9">
      <t>ソシキメイ</t>
    </rPh>
    <phoneticPr fontId="1"/>
  </si>
  <si>
    <t>申請者氏名（代表者名）</t>
    <rPh sb="0" eb="3">
      <t>シンセイシャ</t>
    </rPh>
    <rPh sb="3" eb="5">
      <t>シメイ</t>
    </rPh>
    <rPh sb="6" eb="9">
      <t>ダイヒョウシャ</t>
    </rPh>
    <rPh sb="9" eb="10">
      <t>メイ</t>
    </rPh>
    <phoneticPr fontId="1"/>
  </si>
  <si>
    <t>電話番号</t>
    <rPh sb="0" eb="2">
      <t>デンワ</t>
    </rPh>
    <rPh sb="2" eb="4">
      <t>バンゴウ</t>
    </rPh>
    <phoneticPr fontId="1"/>
  </si>
  <si>
    <t>合格証明願　発行枚数</t>
    <rPh sb="0" eb="2">
      <t>ゴウカク</t>
    </rPh>
    <rPh sb="2" eb="5">
      <t>ショウメイネガ</t>
    </rPh>
    <rPh sb="6" eb="8">
      <t>ハッコウ</t>
    </rPh>
    <rPh sb="8" eb="10">
      <t>マイスウ</t>
    </rPh>
    <phoneticPr fontId="1"/>
  </si>
  <si>
    <t xml:space="preserve">                      申請者　住　　　　所　  　　　    　　　　</t>
    <phoneticPr fontId="1"/>
  </si>
  <si>
    <t>様式第１（第3条関係）</t>
  </si>
  <si>
    <t>g</t>
  </si>
  <si>
    <t>希望日</t>
    <rPh sb="0" eb="3">
      <t>キボウビ</t>
    </rPh>
    <phoneticPr fontId="1"/>
  </si>
  <si>
    <t>場　所</t>
    <rPh sb="0" eb="1">
      <t>バ</t>
    </rPh>
    <rPh sb="2" eb="3">
      <t>ショ</t>
    </rPh>
    <phoneticPr fontId="1"/>
  </si>
  <si>
    <t>理　由</t>
    <rPh sb="0" eb="1">
      <t>リ</t>
    </rPh>
    <rPh sb="2" eb="3">
      <t>ヨシ</t>
    </rPh>
    <phoneticPr fontId="1"/>
  </si>
  <si>
    <t>器差</t>
    <rPh sb="0" eb="2">
      <t>キサ</t>
    </rPh>
    <phoneticPr fontId="1"/>
  </si>
  <si>
    <t>感じ</t>
    <rPh sb="0" eb="1">
      <t>カン</t>
    </rPh>
    <phoneticPr fontId="1"/>
  </si>
  <si>
    <t>繰り返し</t>
    <phoneticPr fontId="1"/>
  </si>
  <si>
    <t>偏置</t>
    <phoneticPr fontId="1"/>
  </si>
  <si>
    <t>零設定</t>
    <phoneticPr fontId="1"/>
  </si>
  <si>
    <t>風袋引き</t>
    <phoneticPr fontId="1"/>
  </si>
  <si>
    <t>器差</t>
    <rPh sb="0" eb="1">
      <t>キ</t>
    </rPh>
    <rPh sb="1" eb="2">
      <t>サ</t>
    </rPh>
    <phoneticPr fontId="1"/>
  </si>
  <si>
    <t>感じ</t>
    <phoneticPr fontId="1"/>
  </si>
  <si>
    <t>枝番</t>
    <rPh sb="0" eb="2">
      <t>エダバン</t>
    </rPh>
    <phoneticPr fontId="1"/>
  </si>
  <si>
    <t>申請者</t>
    <rPh sb="0" eb="3">
      <t>シンセイシャ</t>
    </rPh>
    <phoneticPr fontId="1"/>
  </si>
  <si>
    <t>非自動はかり</t>
    <rPh sb="0" eb="1">
      <t>ヒ</t>
    </rPh>
    <rPh sb="1" eb="3">
      <t>ジドウ</t>
    </rPh>
    <phoneticPr fontId="1"/>
  </si>
  <si>
    <t>氏　　　　名</t>
  </si>
  <si>
    <t>申請情報</t>
    <rPh sb="0" eb="2">
      <t>シンセイ</t>
    </rPh>
    <rPh sb="2" eb="4">
      <t>ジョウホウ</t>
    </rPh>
    <phoneticPr fontId="1"/>
  </si>
  <si>
    <t>実績情報</t>
    <rPh sb="0" eb="2">
      <t>ジッセキ</t>
    </rPh>
    <rPh sb="2" eb="4">
      <t>ジョウホウ</t>
    </rPh>
    <phoneticPr fontId="1"/>
  </si>
  <si>
    <t>申請番号</t>
    <rPh sb="0" eb="2">
      <t>シンセイ</t>
    </rPh>
    <rPh sb="2" eb="4">
      <t>バンゴウ</t>
    </rPh>
    <phoneticPr fontId="1"/>
  </si>
  <si>
    <t>依頼人</t>
    <rPh sb="0" eb="3">
      <t>イライニン</t>
    </rPh>
    <phoneticPr fontId="1"/>
  </si>
  <si>
    <t>依頼人
住所</t>
    <rPh sb="0" eb="3">
      <t>イライニン</t>
    </rPh>
    <rPh sb="4" eb="6">
      <t>ジュウショ</t>
    </rPh>
    <phoneticPr fontId="1"/>
  </si>
  <si>
    <t>代理人</t>
    <rPh sb="0" eb="3">
      <t>ダイリニン</t>
    </rPh>
    <phoneticPr fontId="1"/>
  </si>
  <si>
    <t>申請数</t>
    <rPh sb="0" eb="2">
      <t>シンセイ</t>
    </rPh>
    <rPh sb="2" eb="3">
      <t>スウ</t>
    </rPh>
    <phoneticPr fontId="1"/>
  </si>
  <si>
    <t>再申請</t>
    <rPh sb="0" eb="3">
      <t>サイシンセイ</t>
    </rPh>
    <phoneticPr fontId="1"/>
  </si>
  <si>
    <t>電子/窓口</t>
    <rPh sb="0" eb="2">
      <t>デンシ</t>
    </rPh>
    <rPh sb="3" eb="5">
      <t>マドグチ</t>
    </rPh>
    <phoneticPr fontId="1"/>
  </si>
  <si>
    <t>大分類</t>
    <rPh sb="0" eb="1">
      <t>ダイ</t>
    </rPh>
    <rPh sb="1" eb="3">
      <t>ブンルイ</t>
    </rPh>
    <phoneticPr fontId="1"/>
  </si>
  <si>
    <t>中分類</t>
    <rPh sb="0" eb="3">
      <t>チュウブンルイ</t>
    </rPh>
    <phoneticPr fontId="1"/>
  </si>
  <si>
    <t>小分類</t>
    <rPh sb="0" eb="3">
      <t>ショウブンルイ</t>
    </rPh>
    <phoneticPr fontId="1"/>
  </si>
  <si>
    <t>新品／修理</t>
    <rPh sb="0" eb="2">
      <t>シンピン</t>
    </rPh>
    <rPh sb="3" eb="5">
      <t>シュウリ</t>
    </rPh>
    <phoneticPr fontId="1"/>
  </si>
  <si>
    <t>手数料単価</t>
    <rPh sb="0" eb="3">
      <t>テスウリョウ</t>
    </rPh>
    <rPh sb="3" eb="5">
      <t>タンカ</t>
    </rPh>
    <phoneticPr fontId="1"/>
  </si>
  <si>
    <t>加算手数料</t>
    <rPh sb="0" eb="2">
      <t>カサン</t>
    </rPh>
    <rPh sb="2" eb="5">
      <t>テスウリョウ</t>
    </rPh>
    <phoneticPr fontId="1"/>
  </si>
  <si>
    <t>免除</t>
    <rPh sb="0" eb="2">
      <t>メンジョ</t>
    </rPh>
    <phoneticPr fontId="1"/>
  </si>
  <si>
    <t>検定予定日</t>
    <rPh sb="0" eb="2">
      <t>ケンテイ</t>
    </rPh>
    <rPh sb="2" eb="5">
      <t>ヨテイビ</t>
    </rPh>
    <phoneticPr fontId="1"/>
  </si>
  <si>
    <t>担当</t>
    <rPh sb="0" eb="2">
      <t>タントウ</t>
    </rPh>
    <phoneticPr fontId="1"/>
  </si>
  <si>
    <t>不合格数</t>
    <rPh sb="0" eb="3">
      <t>フゴウカク</t>
    </rPh>
    <rPh sb="3" eb="4">
      <t>スウ</t>
    </rPh>
    <phoneticPr fontId="1"/>
  </si>
  <si>
    <t>不合格理由</t>
    <phoneticPr fontId="1"/>
  </si>
  <si>
    <t>検定者1</t>
    <rPh sb="0" eb="2">
      <t>ケンテイ</t>
    </rPh>
    <rPh sb="2" eb="3">
      <t>シャ</t>
    </rPh>
    <phoneticPr fontId="1"/>
  </si>
  <si>
    <t>検定者2</t>
    <rPh sb="0" eb="2">
      <t>ケンテイ</t>
    </rPh>
    <rPh sb="2" eb="3">
      <t>シャ</t>
    </rPh>
    <phoneticPr fontId="1"/>
  </si>
  <si>
    <t>検定者3</t>
    <rPh sb="0" eb="2">
      <t>ケンテイ</t>
    </rPh>
    <rPh sb="2" eb="3">
      <t>シャ</t>
    </rPh>
    <phoneticPr fontId="1"/>
  </si>
  <si>
    <t>成績書
番号</t>
    <rPh sb="0" eb="2">
      <t>セイセキ</t>
    </rPh>
    <rPh sb="2" eb="3">
      <t>ショ</t>
    </rPh>
    <rPh sb="4" eb="6">
      <t>バンゴウ</t>
    </rPh>
    <phoneticPr fontId="1"/>
  </si>
  <si>
    <t>発行日</t>
    <rPh sb="0" eb="2">
      <t>ハッコウ</t>
    </rPh>
    <rPh sb="2" eb="3">
      <t>ビ</t>
    </rPh>
    <phoneticPr fontId="1"/>
  </si>
  <si>
    <t>発行
部数</t>
    <rPh sb="0" eb="2">
      <t>ハッコウ</t>
    </rPh>
    <rPh sb="3" eb="5">
      <t>ブスウ</t>
    </rPh>
    <phoneticPr fontId="1"/>
  </si>
  <si>
    <t>備考</t>
    <rPh sb="0" eb="2">
      <t>ビコウ</t>
    </rPh>
    <phoneticPr fontId="1"/>
  </si>
  <si>
    <t>理由1</t>
    <rPh sb="0" eb="2">
      <t>リユウ</t>
    </rPh>
    <phoneticPr fontId="1"/>
  </si>
  <si>
    <t>理由2</t>
    <rPh sb="0" eb="2">
      <t>リユウ</t>
    </rPh>
    <phoneticPr fontId="1"/>
  </si>
  <si>
    <t>理由3</t>
    <rPh sb="0" eb="2">
      <t>リユウ</t>
    </rPh>
    <phoneticPr fontId="1"/>
  </si>
  <si>
    <t>理由4</t>
    <rPh sb="0" eb="2">
      <t>リユウ</t>
    </rPh>
    <phoneticPr fontId="1"/>
  </si>
  <si>
    <t>理由5</t>
    <rPh sb="0" eb="2">
      <t>リユウ</t>
    </rPh>
    <phoneticPr fontId="1"/>
  </si>
  <si>
    <t>理由6</t>
    <rPh sb="0" eb="2">
      <t>リユウ</t>
    </rPh>
    <phoneticPr fontId="1"/>
  </si>
  <si>
    <t>理由7</t>
    <rPh sb="0" eb="2">
      <t>リユウ</t>
    </rPh>
    <phoneticPr fontId="1"/>
  </si>
  <si>
    <t>理由8</t>
    <rPh sb="0" eb="2">
      <t>リユウ</t>
    </rPh>
    <phoneticPr fontId="1"/>
  </si>
  <si>
    <t>理由9</t>
    <rPh sb="0" eb="2">
      <t>リユウ</t>
    </rPh>
    <phoneticPr fontId="1"/>
  </si>
  <si>
    <t>理由10</t>
    <rPh sb="0" eb="2">
      <t>リユウ</t>
    </rPh>
    <phoneticPr fontId="1"/>
  </si>
  <si>
    <t>電気式</t>
    <rPh sb="0" eb="2">
      <t>デンキ</t>
    </rPh>
    <rPh sb="2" eb="3">
      <t>シキ</t>
    </rPh>
    <phoneticPr fontId="1"/>
  </si>
  <si>
    <t>棒はかり</t>
    <rPh sb="0" eb="1">
      <t>ボウ</t>
    </rPh>
    <phoneticPr fontId="1"/>
  </si>
  <si>
    <t>ばね式はかり</t>
    <rPh sb="2" eb="3">
      <t>シキ</t>
    </rPh>
    <phoneticPr fontId="1"/>
  </si>
  <si>
    <t>手動天びん</t>
    <rPh sb="0" eb="2">
      <t>シュドウ</t>
    </rPh>
    <rPh sb="2" eb="3">
      <t>テン</t>
    </rPh>
    <phoneticPr fontId="1"/>
  </si>
  <si>
    <t>等比皿手動はかり</t>
    <rPh sb="0" eb="2">
      <t>トウヒ</t>
    </rPh>
    <rPh sb="2" eb="3">
      <t>サラ</t>
    </rPh>
    <rPh sb="3" eb="4">
      <t>テ</t>
    </rPh>
    <rPh sb="4" eb="5">
      <t>ドウ</t>
    </rPh>
    <phoneticPr fontId="1"/>
  </si>
  <si>
    <t>その他手動式はかり</t>
    <rPh sb="2" eb="3">
      <t>タ</t>
    </rPh>
    <rPh sb="3" eb="6">
      <t>シュドウシキ</t>
    </rPh>
    <phoneticPr fontId="1"/>
  </si>
  <si>
    <t>手動指示併用はかり</t>
    <rPh sb="0" eb="2">
      <t>シュドウ</t>
    </rPh>
    <rPh sb="2" eb="4">
      <t>シジ</t>
    </rPh>
    <rPh sb="4" eb="6">
      <t>ヘイヨウ</t>
    </rPh>
    <phoneticPr fontId="1"/>
  </si>
  <si>
    <t>その他の指示はかり</t>
    <rPh sb="2" eb="3">
      <t>タ</t>
    </rPh>
    <rPh sb="4" eb="6">
      <t>シジ</t>
    </rPh>
    <phoneticPr fontId="1"/>
  </si>
  <si>
    <t>30kg以下</t>
    <phoneticPr fontId="1"/>
  </si>
  <si>
    <t>100kg以下</t>
  </si>
  <si>
    <t>500kg以下</t>
  </si>
  <si>
    <t>500kg以下</t>
    <phoneticPr fontId="1"/>
  </si>
  <si>
    <t>250kg以下</t>
  </si>
  <si>
    <t>250kg以下</t>
    <phoneticPr fontId="1"/>
  </si>
  <si>
    <t>1t以下</t>
  </si>
  <si>
    <t>2t以下</t>
  </si>
  <si>
    <t>5t以下</t>
  </si>
  <si>
    <t>10t以下</t>
  </si>
  <si>
    <t>20t以下</t>
  </si>
  <si>
    <t>30t以下</t>
  </si>
  <si>
    <t>40t以下</t>
  </si>
  <si>
    <t>50t以下</t>
  </si>
  <si>
    <t>50tを超えるもの</t>
  </si>
  <si>
    <t>5kg以下</t>
  </si>
  <si>
    <t>20kg以下</t>
  </si>
  <si>
    <t>50kg以下</t>
  </si>
  <si>
    <t>10kg以下</t>
  </si>
  <si>
    <t>10kgを超えるもの</t>
  </si>
  <si>
    <t>大分類</t>
    <rPh sb="0" eb="3">
      <t>ダイブンルイ</t>
    </rPh>
    <phoneticPr fontId="1"/>
  </si>
  <si>
    <t>-</t>
    <phoneticPr fontId="1"/>
  </si>
  <si>
    <t>最小測定量</t>
    <phoneticPr fontId="1"/>
  </si>
  <si>
    <t>ひょう量</t>
    <rPh sb="3" eb="4">
      <t>リョウ</t>
    </rPh>
    <phoneticPr fontId="1"/>
  </si>
  <si>
    <t>I級</t>
    <rPh sb="1" eb="2">
      <t>キュウ</t>
    </rPh>
    <phoneticPr fontId="1"/>
  </si>
  <si>
    <t>II級</t>
    <rPh sb="2" eb="3">
      <t>キュウ</t>
    </rPh>
    <phoneticPr fontId="1"/>
  </si>
  <si>
    <t>III級</t>
    <rPh sb="3" eb="4">
      <t>キュウ</t>
    </rPh>
    <phoneticPr fontId="1"/>
  </si>
  <si>
    <t>IIII級</t>
    <rPh sb="4" eb="5">
      <t>キュウ</t>
    </rPh>
    <phoneticPr fontId="1"/>
  </si>
  <si>
    <t>H級</t>
    <rPh sb="1" eb="2">
      <t>キュウ</t>
    </rPh>
    <phoneticPr fontId="1"/>
  </si>
  <si>
    <t>M級</t>
    <rPh sb="1" eb="2">
      <t>キュウ</t>
    </rPh>
    <phoneticPr fontId="1"/>
  </si>
  <si>
    <t>O級</t>
    <rPh sb="1" eb="2">
      <t>キュウ</t>
    </rPh>
    <phoneticPr fontId="1"/>
  </si>
  <si>
    <t>等級無し</t>
    <rPh sb="0" eb="2">
      <t>トウキュウ</t>
    </rPh>
    <rPh sb="2" eb="3">
      <t>ナ</t>
    </rPh>
    <phoneticPr fontId="1"/>
  </si>
  <si>
    <t>多目量(小)</t>
    <rPh sb="0" eb="1">
      <t>タ</t>
    </rPh>
    <rPh sb="1" eb="2">
      <t>メ</t>
    </rPh>
    <rPh sb="2" eb="3">
      <t>リョウ</t>
    </rPh>
    <rPh sb="4" eb="5">
      <t>ショウ</t>
    </rPh>
    <phoneticPr fontId="1"/>
  </si>
  <si>
    <t>小分類</t>
    <rPh sb="0" eb="3">
      <t>ショウブンルイ</t>
    </rPh>
    <phoneticPr fontId="1"/>
  </si>
  <si>
    <t>中区分用</t>
    <rPh sb="0" eb="1">
      <t>チュウ</t>
    </rPh>
    <rPh sb="1" eb="3">
      <t>クブン</t>
    </rPh>
    <rPh sb="3" eb="4">
      <t>ヨウ</t>
    </rPh>
    <phoneticPr fontId="1"/>
  </si>
  <si>
    <t>等級用</t>
    <rPh sb="0" eb="2">
      <t>トウキュウ</t>
    </rPh>
    <rPh sb="2" eb="3">
      <t>ヨウ</t>
    </rPh>
    <phoneticPr fontId="1"/>
  </si>
  <si>
    <t>小分類用</t>
    <rPh sb="0" eb="3">
      <t>ショウブンルイ</t>
    </rPh>
    <rPh sb="3" eb="4">
      <t>ヨウ</t>
    </rPh>
    <phoneticPr fontId="1"/>
  </si>
  <si>
    <t>大分類用</t>
    <rPh sb="0" eb="4">
      <t>ダイブンルイヨウ</t>
    </rPh>
    <phoneticPr fontId="1"/>
  </si>
  <si>
    <t>製造年</t>
    <rPh sb="0" eb="2">
      <t>セイゾウ</t>
    </rPh>
    <rPh sb="2" eb="3">
      <t>ネン</t>
    </rPh>
    <phoneticPr fontId="1"/>
  </si>
  <si>
    <t>使用場所検定</t>
    <rPh sb="0" eb="2">
      <t>シヨウ</t>
    </rPh>
    <rPh sb="2" eb="4">
      <t>バショ</t>
    </rPh>
    <rPh sb="4" eb="6">
      <t>ケンテイ</t>
    </rPh>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</si>
  <si>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</si>
  <si>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</si>
  <si>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</si>
  <si>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</si>
  <si>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</si>
  <si>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</si>
  <si>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</si>
  <si>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</si>
  <si>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</si>
  <si>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</si>
  <si>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</si>
  <si>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</si>
  <si>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</si>
  <si>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</si>
  <si>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</si>
  <si>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</si>
  <si>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</si>
  <si>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</si>
  <si>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</si>
  <si>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</si>
  <si>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</si>
  <si>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</si>
  <si>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</si>
  <si>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</si>
  <si>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</si>
  <si>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</si>
  <si>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</si>
  <si>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</si>
  <si>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</si>
  <si>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</si>
  <si>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</si>
  <si>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</si>
  <si>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</si>
  <si>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</si>
  <si>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</si>
  <si>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</si>
  <si>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</si>
  <si>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</si>
  <si>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</si>
  <si>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</si>
  <si>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</si>
  <si>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</si>
  <si>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</si>
  <si>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</si>
  <si>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</si>
  <si>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</si>
  <si>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</si>
  <si>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</si>
  <si>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</si>
  <si>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t>
  </si>
  <si>
    <t>瑞穂町</t>
  </si>
  <si>
    <t>日の出町</t>
  </si>
  <si>
    <t>檜原村</t>
  </si>
  <si>
    <t>奥多摩町</t>
  </si>
  <si>
    <t>大島町</t>
  </si>
  <si>
    <t>利島村</t>
  </si>
  <si>
    <t>新島村</t>
  </si>
  <si>
    <t>神津島村</t>
  </si>
  <si>
    <t>三宅村</t>
  </si>
  <si>
    <t>御蔵島村</t>
  </si>
  <si>
    <t>八丈町</t>
  </si>
  <si>
    <t>青ヶ島村</t>
  </si>
  <si>
    <t>小笠原村</t>
  </si>
  <si>
    <t>区市町村一覧</t>
    <rPh sb="0" eb="4">
      <t>クシチョウソン</t>
    </rPh>
    <rPh sb="4" eb="6">
      <t>イチラン</t>
    </rPh>
    <phoneticPr fontId="1"/>
  </si>
  <si>
    <t>非自動はかり検定申請入力フォーム</t>
    <rPh sb="0" eb="1">
      <t>ヒ</t>
    </rPh>
    <rPh sb="1" eb="3">
      <t>ジドウ</t>
    </rPh>
    <rPh sb="6" eb="8">
      <t>ケンテイ</t>
    </rPh>
    <rPh sb="8" eb="10">
      <t>シンセイ</t>
    </rPh>
    <phoneticPr fontId="1"/>
  </si>
  <si>
    <t>金額検索用</t>
    <rPh sb="0" eb="2">
      <t>キンガク</t>
    </rPh>
    <rPh sb="2" eb="4">
      <t>ケンサク</t>
    </rPh>
    <rPh sb="4" eb="5">
      <t>ヨウ</t>
    </rPh>
    <phoneticPr fontId="1"/>
  </si>
  <si>
    <t>種別用</t>
    <rPh sb="0" eb="2">
      <t>シュベツ</t>
    </rPh>
    <rPh sb="2" eb="3">
      <t>ヨウ</t>
    </rPh>
    <phoneticPr fontId="1"/>
  </si>
  <si>
    <t>新品</t>
    <rPh sb="0" eb="2">
      <t>シンピン</t>
    </rPh>
    <phoneticPr fontId="1"/>
  </si>
  <si>
    <t>修理</t>
    <rPh sb="0" eb="2">
      <t>シュウリ</t>
    </rPh>
    <phoneticPr fontId="1"/>
  </si>
  <si>
    <t>電気式はかり</t>
    <rPh sb="0" eb="2">
      <t>デンキ</t>
    </rPh>
    <rPh sb="2" eb="3">
      <t>シキ</t>
    </rPh>
    <phoneticPr fontId="1"/>
  </si>
  <si>
    <t>棒・ばね式はかり</t>
    <rPh sb="0" eb="1">
      <t>ボウ</t>
    </rPh>
    <rPh sb="4" eb="5">
      <t>シキ</t>
    </rPh>
    <phoneticPr fontId="1"/>
  </si>
  <si>
    <t>機械式はかり</t>
    <rPh sb="0" eb="3">
      <t>キカイシキ</t>
    </rPh>
    <phoneticPr fontId="1"/>
  </si>
  <si>
    <t>納付日</t>
    <rPh sb="0" eb="2">
      <t>ノウフ</t>
    </rPh>
    <rPh sb="2" eb="3">
      <t>ビ</t>
    </rPh>
    <phoneticPr fontId="1"/>
  </si>
  <si>
    <t>再検定</t>
    <rPh sb="0" eb="3">
      <t>サイケンテイ</t>
    </rPh>
    <phoneticPr fontId="1"/>
  </si>
  <si>
    <t>製造番号</t>
    <rPh sb="0" eb="2">
      <t>セイゾウ</t>
    </rPh>
    <rPh sb="2" eb="4">
      <t>バンゴウ</t>
    </rPh>
    <phoneticPr fontId="1"/>
  </si>
  <si>
    <t>型式承認番号</t>
    <rPh sb="0" eb="2">
      <t>カタシキ</t>
    </rPh>
    <rPh sb="2" eb="4">
      <t>ショウニン</t>
    </rPh>
    <rPh sb="4" eb="6">
      <t>バンゴウ</t>
    </rPh>
    <phoneticPr fontId="1"/>
  </si>
  <si>
    <t>基準適合確認</t>
    <rPh sb="0" eb="2">
      <t>キジュン</t>
    </rPh>
    <rPh sb="2" eb="4">
      <t>テキゴウ</t>
    </rPh>
    <rPh sb="4" eb="6">
      <t>カクニン</t>
    </rPh>
    <phoneticPr fontId="1"/>
  </si>
  <si>
    <t>修理品の場合</t>
    <rPh sb="0" eb="2">
      <t>シュウリ</t>
    </rPh>
    <rPh sb="2" eb="3">
      <t>ヒン</t>
    </rPh>
    <rPh sb="4" eb="6">
      <t>バアイ</t>
    </rPh>
    <phoneticPr fontId="1"/>
  </si>
  <si>
    <t>申請者
チェック</t>
    <rPh sb="0" eb="3">
      <t>シンセイシャ</t>
    </rPh>
    <phoneticPr fontId="1"/>
  </si>
  <si>
    <t>単目量・
多目量(大)</t>
    <rPh sb="0" eb="1">
      <t>タン</t>
    </rPh>
    <rPh sb="1" eb="2">
      <t>メ</t>
    </rPh>
    <rPh sb="2" eb="3">
      <t>リョウ</t>
    </rPh>
    <rPh sb="5" eb="6">
      <t>タ</t>
    </rPh>
    <rPh sb="6" eb="7">
      <t>メ</t>
    </rPh>
    <rPh sb="7" eb="8">
      <t>リョウ</t>
    </rPh>
    <rPh sb="9" eb="10">
      <t>ダイ</t>
    </rPh>
    <phoneticPr fontId="1"/>
  </si>
  <si>
    <t>製造者名
記号の使用</t>
    <rPh sb="0" eb="2">
      <t>セイゾウ</t>
    </rPh>
    <rPh sb="2" eb="3">
      <t>シャ</t>
    </rPh>
    <rPh sb="3" eb="4">
      <t>メイ</t>
    </rPh>
    <rPh sb="5" eb="7">
      <t>キゴウ</t>
    </rPh>
    <rPh sb="8" eb="10">
      <t>シヨウ</t>
    </rPh>
    <phoneticPr fontId="1"/>
  </si>
  <si>
    <t>型式承認図面</t>
    <rPh sb="0" eb="2">
      <t>カタシキ</t>
    </rPh>
    <rPh sb="2" eb="4">
      <t>ショウニン</t>
    </rPh>
    <rPh sb="4" eb="6">
      <t>ズメン</t>
    </rPh>
    <phoneticPr fontId="1"/>
  </si>
  <si>
    <t>精　　度</t>
    <rPh sb="0" eb="1">
      <t>セイ</t>
    </rPh>
    <rPh sb="3" eb="4">
      <t>ド</t>
    </rPh>
    <phoneticPr fontId="1"/>
  </si>
  <si>
    <t>検定所確認欄</t>
    <rPh sb="0" eb="2">
      <t>ケンテイ</t>
    </rPh>
    <rPh sb="2" eb="3">
      <t>ショ</t>
    </rPh>
    <rPh sb="3" eb="5">
      <t>カクニン</t>
    </rPh>
    <rPh sb="5" eb="6">
      <t>ラン</t>
    </rPh>
    <phoneticPr fontId="1"/>
  </si>
  <si>
    <t>不合格
(型承器物における構造不適合の場合を含む）</t>
    <rPh sb="0" eb="3">
      <t>フゴウカク</t>
    </rPh>
    <phoneticPr fontId="1"/>
  </si>
  <si>
    <t>重力加速度</t>
    <rPh sb="0" eb="2">
      <t>ジュウリョク</t>
    </rPh>
    <rPh sb="2" eb="5">
      <t>カソクド</t>
    </rPh>
    <phoneticPr fontId="1"/>
  </si>
  <si>
    <t>使用場所検定（所在場所情報）</t>
    <rPh sb="0" eb="2">
      <t>シヨウ</t>
    </rPh>
    <rPh sb="2" eb="4">
      <t>バショ</t>
    </rPh>
    <rPh sb="4" eb="6">
      <t>ケンテイ</t>
    </rPh>
    <rPh sb="7" eb="9">
      <t>ショザイ</t>
    </rPh>
    <rPh sb="9" eb="11">
      <t>バショ</t>
    </rPh>
    <rPh sb="11" eb="13">
      <t>ジョウホウ</t>
    </rPh>
    <phoneticPr fontId="1"/>
  </si>
  <si>
    <t>質量計（はかり）検定識別表</t>
    <rPh sb="0" eb="2">
      <t>シツリョウ</t>
    </rPh>
    <rPh sb="2" eb="3">
      <t>ケイ</t>
    </rPh>
    <rPh sb="8" eb="10">
      <t>ケンテイ</t>
    </rPh>
    <rPh sb="10" eb="12">
      <t>シキベツ</t>
    </rPh>
    <rPh sb="12" eb="13">
      <t>ヒョウ</t>
    </rPh>
    <phoneticPr fontId="1"/>
  </si>
  <si>
    <t>目量の数</t>
    <rPh sb="0" eb="1">
      <t>メ</t>
    </rPh>
    <rPh sb="1" eb="2">
      <t>リョウ</t>
    </rPh>
    <rPh sb="3" eb="4">
      <t>カズ</t>
    </rPh>
    <phoneticPr fontId="1"/>
  </si>
  <si>
    <t>種　　別</t>
    <rPh sb="0" eb="1">
      <t>シュ</t>
    </rPh>
    <rPh sb="3" eb="4">
      <t>ベツ</t>
    </rPh>
    <phoneticPr fontId="1"/>
  </si>
  <si>
    <t>目　　量</t>
    <rPh sb="0" eb="1">
      <t>メ</t>
    </rPh>
    <rPh sb="3" eb="4">
      <t>リョウ</t>
    </rPh>
    <phoneticPr fontId="1"/>
  </si>
  <si>
    <t>等　　級</t>
    <rPh sb="0" eb="1">
      <t>ナド</t>
    </rPh>
    <rPh sb="3" eb="4">
      <t>キュウ</t>
    </rPh>
    <phoneticPr fontId="1"/>
  </si>
  <si>
    <t>半自動</t>
  </si>
  <si>
    <t>事業者種別</t>
    <rPh sb="0" eb="3">
      <t>ジギョウシャ</t>
    </rPh>
    <rPh sb="3" eb="5">
      <t>シュベツ</t>
    </rPh>
    <phoneticPr fontId="1"/>
  </si>
  <si>
    <t>-</t>
    <phoneticPr fontId="1"/>
  </si>
  <si>
    <t>-</t>
    <phoneticPr fontId="1"/>
  </si>
  <si>
    <t>ver.20240328</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</si>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</sst>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DBNum3][$-411]ggge&quot;年&quot;m&quot;月&quot;d&quot;日&quot;;@"/>
    <numFmt numFmtId="178" formatCode="0_);[Red]\(0\)"/>
    <numFmt numFmtId="179" formatCode="0_ "/>
    <numFmt numFmtId="180" formatCode="yyyy&quot;年&quot;m&quot;月&quot;d&quot;日&quot;;@"/>
    <numFmt numFmtId="181" formatCode="#,##0_ "/>
  </numFmts>
  <fonts count="21"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0.5"/>
      <color rgb="FF00000A"/>
      <name val="ＭＳ ゴシック"/>
      <family val="3"/>
      <charset val="128"/>
    </font>
    <font>
      <sz val="10.5"/>
      <color rgb="FF00000A"/>
      <name val="ＭＳ 明朝"/>
      <family val="1"/>
      <charset val="128"/>
    </font>
    <font>
      <sz val="10.5"/>
      <color rgb="FF00000A"/>
      <name val="Century"/>
      <family val="1"/>
    </font>
    <font>
      <sz val="10.5"/>
      <color rgb="FF00000A"/>
      <name val="ＭＳ Ｐ明朝"/>
      <family val="1"/>
      <charset val="128"/>
    </font>
    <font>
      <sz val="11"/>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0.5"/>
      <color theme="1"/>
      <name val="ＭＳ 明朝"/>
      <family val="1"/>
      <charset val="128"/>
    </font>
    <font>
      <sz val="11"/>
      <name val="游ゴシック"/>
      <family val="3"/>
      <charset val="128"/>
      <scheme val="minor"/>
    </font>
    <font>
      <sz val="9"/>
      <color rgb="FF000000"/>
      <name val="Meiryo UI"/>
      <family val="3"/>
      <charset val="128"/>
    </font>
    <font>
      <sz val="8"/>
      <color theme="1"/>
      <name val="游ゴシック"/>
      <family val="3"/>
      <charset val="128"/>
      <scheme val="minor"/>
    </font>
    <font>
      <sz val="9"/>
      <color theme="1"/>
      <name val="游ゴシック"/>
      <family val="2"/>
      <charset val="128"/>
      <scheme val="minor"/>
    </font>
    <font>
      <sz val="11"/>
      <color rgb="FF0000FF"/>
      <name val="游ゴシック"/>
      <family val="3"/>
      <charset val="128"/>
      <scheme val="minor"/>
    </font>
  </fonts>
  <fills count="9">
    <fill>
      <patternFill patternType="none"/>
    </fill>
    <fill>
      <patternFill patternType="gray125"/>
    </fill>
    <fill>
      <patternFill patternType="solid">
        <fgColor rgb="FFFFFF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25">
    <xf numFmtId="0" fontId="0" fillId="0" borderId="0" xfId="0">
      <alignment vertical="center"/>
    </xf>
    <xf numFmtId="0" fontId="3" fillId="0" borderId="0" xfId="0" applyFont="1" applyAlignment="1">
      <alignment vertical="center"/>
    </xf>
    <xf numFmtId="0" fontId="2" fillId="0" borderId="0" xfId="0" applyFont="1">
      <alignment vertical="center"/>
    </xf>
    <xf numFmtId="0" fontId="0" fillId="0" borderId="1" xfId="0" applyBorder="1">
      <alignment vertical="center"/>
    </xf>
    <xf numFmtId="0" fontId="6" fillId="0" borderId="0" xfId="0" applyFont="1" applyAlignment="1">
      <alignment horizontal="justify" vertical="center"/>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2" borderId="7" xfId="0" applyFill="1" applyBorder="1" applyAlignment="1">
      <alignmen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horizontal="left" vertical="center"/>
    </xf>
    <xf numFmtId="0" fontId="0" fillId="0" borderId="1" xfId="0" applyFont="1" applyBorder="1" applyAlignment="1">
      <alignment horizontal="center" vertical="center"/>
    </xf>
    <xf numFmtId="38" fontId="6" fillId="2" borderId="1" xfId="1" applyFont="1" applyFill="1" applyBorder="1" applyAlignment="1">
      <alignment horizontal="center" vertical="center" wrapText="1"/>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13" fillId="0" borderId="0" xfId="0" applyFont="1">
      <alignment vertical="center"/>
    </xf>
    <xf numFmtId="0" fontId="0" fillId="0" borderId="0" xfId="0">
      <alignment vertical="center"/>
    </xf>
    <xf numFmtId="0" fontId="15" fillId="0" borderId="0" xfId="0" applyFont="1" applyAlignment="1">
      <alignment vertical="center"/>
    </xf>
    <xf numFmtId="0" fontId="15" fillId="0" borderId="0" xfId="0" applyFont="1" applyAlignment="1">
      <alignment horizontal="right" vertical="center"/>
    </xf>
    <xf numFmtId="0" fontId="5" fillId="0" borderId="0" xfId="0" applyFont="1" applyAlignment="1">
      <alignment horizontal="justify" vertical="center"/>
    </xf>
    <xf numFmtId="0" fontId="15" fillId="0" borderId="0" xfId="0" applyFont="1">
      <alignment vertical="center"/>
    </xf>
    <xf numFmtId="0" fontId="9" fillId="3" borderId="3" xfId="0" applyFont="1" applyFill="1" applyBorder="1" applyAlignment="1" applyProtection="1">
      <alignment vertical="center"/>
      <protection locked="0"/>
    </xf>
    <xf numFmtId="0" fontId="5" fillId="0" borderId="0" xfId="0" applyFont="1" applyAlignment="1">
      <alignment vertical="center" wrapText="1"/>
    </xf>
    <xf numFmtId="0" fontId="0" fillId="0" borderId="0" xfId="0" applyAlignment="1">
      <alignment vertical="center"/>
    </xf>
    <xf numFmtId="0" fontId="15" fillId="0" borderId="0" xfId="0" applyNumberFormat="1" applyFont="1" applyAlignment="1">
      <alignment vertical="top" shrinkToFit="1"/>
    </xf>
    <xf numFmtId="0" fontId="0" fillId="0" borderId="12" xfId="0" applyBorder="1" applyAlignment="1">
      <alignment horizontal="center" vertical="center"/>
    </xf>
    <xf numFmtId="0" fontId="0" fillId="0" borderId="0" xfId="0">
      <alignment vertical="center"/>
    </xf>
    <xf numFmtId="0" fontId="6" fillId="0" borderId="0" xfId="0" applyFont="1" applyAlignment="1">
      <alignment horizontal="right" vertical="center" wrapText="1"/>
    </xf>
    <xf numFmtId="0" fontId="14" fillId="0" borderId="1" xfId="0" applyFont="1" applyBorder="1" applyAlignment="1">
      <alignment horizontal="center" vertical="center"/>
    </xf>
    <xf numFmtId="0" fontId="16" fillId="0" borderId="1" xfId="0" applyFont="1" applyBorder="1" applyAlignment="1">
      <alignment horizontal="center" vertical="center"/>
    </xf>
    <xf numFmtId="0" fontId="0" fillId="0" borderId="0" xfId="0" applyFill="1" applyBorder="1" applyAlignment="1" applyProtection="1">
      <alignment horizontal="center" vertical="center" shrinkToFi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pplyAlignment="1">
      <alignment horizontal="left" vertical="center"/>
    </xf>
    <xf numFmtId="0" fontId="0" fillId="0" borderId="16" xfId="0" applyBorder="1">
      <alignment vertical="center"/>
    </xf>
    <xf numFmtId="0" fontId="0" fillId="0" borderId="0" xfId="0" applyBorder="1">
      <alignment vertical="center"/>
    </xf>
    <xf numFmtId="0" fontId="0" fillId="0" borderId="1" xfId="0" applyBorder="1" applyAlignment="1">
      <alignment horizontal="center" vertical="center"/>
    </xf>
    <xf numFmtId="0" fontId="0" fillId="0" borderId="0" xfId="0">
      <alignment vertical="center"/>
    </xf>
    <xf numFmtId="0" fontId="0" fillId="0" borderId="0" xfId="0">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0" fillId="0" borderId="3" xfId="0" applyBorder="1">
      <alignment vertical="center"/>
    </xf>
    <xf numFmtId="0" fontId="9" fillId="0" borderId="5"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6" xfId="0" applyFont="1" applyFill="1" applyBorder="1" applyAlignment="1">
      <alignment horizontal="left" vertical="center" wrapText="1"/>
    </xf>
    <xf numFmtId="178" fontId="0" fillId="0" borderId="4" xfId="0" applyNumberFormat="1" applyBorder="1" applyAlignment="1">
      <alignment vertical="center"/>
    </xf>
    <xf numFmtId="0" fontId="0" fillId="0" borderId="1" xfId="0" applyFont="1" applyBorder="1" applyAlignment="1">
      <alignment vertical="center"/>
    </xf>
    <xf numFmtId="0" fontId="11" fillId="3" borderId="23"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9" fillId="0" borderId="5" xfId="0" applyFont="1" applyFill="1" applyBorder="1" applyAlignment="1">
      <alignment horizontal="left" vertical="center"/>
    </xf>
    <xf numFmtId="0" fontId="9" fillId="0" borderId="7" xfId="0" applyFont="1" applyFill="1" applyBorder="1" applyAlignment="1">
      <alignment horizontal="left" vertical="center"/>
    </xf>
    <xf numFmtId="0" fontId="9" fillId="0" borderId="26" xfId="0" applyFont="1" applyFill="1" applyBorder="1" applyAlignment="1">
      <alignment horizontal="left" vertical="center" wrapText="1"/>
    </xf>
    <xf numFmtId="0" fontId="9" fillId="0" borderId="27" xfId="0" applyFont="1" applyFill="1" applyBorder="1" applyAlignment="1">
      <alignment horizontal="left" vertical="center"/>
    </xf>
    <xf numFmtId="0" fontId="9" fillId="0" borderId="9" xfId="0" applyFont="1" applyFill="1" applyBorder="1" applyAlignment="1">
      <alignment horizontal="left" vertical="center" wrapText="1"/>
    </xf>
    <xf numFmtId="0" fontId="9" fillId="0" borderId="9" xfId="0" applyFont="1" applyFill="1" applyBorder="1" applyAlignment="1">
      <alignment horizontal="left" vertical="center"/>
    </xf>
    <xf numFmtId="0" fontId="0" fillId="0" borderId="1" xfId="0" applyBorder="1" applyAlignment="1">
      <alignment horizontal="center" vertical="center"/>
    </xf>
    <xf numFmtId="0" fontId="11" fillId="3" borderId="4" xfId="0" applyFont="1" applyFill="1" applyBorder="1" applyAlignment="1" applyProtection="1">
      <alignment horizontal="center" vertical="center"/>
      <protection locked="0"/>
    </xf>
    <xf numFmtId="0" fontId="0" fillId="0" borderId="0" xfId="0">
      <alignment vertical="center"/>
    </xf>
    <xf numFmtId="0" fontId="9" fillId="0" borderId="1" xfId="0" applyFont="1" applyFill="1" applyBorder="1" applyAlignment="1">
      <alignment horizontal="left" vertical="center" wrapText="1"/>
    </xf>
    <xf numFmtId="0" fontId="0" fillId="0" borderId="0" xfId="0" applyFont="1">
      <alignment vertical="center"/>
    </xf>
    <xf numFmtId="0" fontId="9" fillId="0" borderId="1" xfId="0" applyFont="1" applyBorder="1">
      <alignment vertical="center"/>
    </xf>
    <xf numFmtId="38" fontId="9" fillId="0" borderId="1" xfId="1" applyFont="1" applyBorder="1">
      <alignment vertical="center"/>
    </xf>
    <xf numFmtId="0" fontId="9" fillId="0" borderId="1" xfId="0" applyFont="1" applyBorder="1" applyAlignment="1">
      <alignment vertical="center"/>
    </xf>
    <xf numFmtId="0" fontId="9" fillId="0" borderId="1" xfId="0" applyFont="1" applyFill="1" applyBorder="1">
      <alignment vertical="center"/>
    </xf>
    <xf numFmtId="38" fontId="9" fillId="0" borderId="5" xfId="1" applyFont="1" applyBorder="1">
      <alignment vertical="center"/>
    </xf>
    <xf numFmtId="0" fontId="9" fillId="0" borderId="27" xfId="0" applyFont="1" applyBorder="1">
      <alignment vertical="center"/>
    </xf>
    <xf numFmtId="0" fontId="9" fillId="0" borderId="9" xfId="0" applyFont="1" applyBorder="1">
      <alignment vertical="center"/>
    </xf>
    <xf numFmtId="38" fontId="9" fillId="0" borderId="7" xfId="1" applyFont="1" applyBorder="1">
      <alignment vertical="center"/>
    </xf>
    <xf numFmtId="181" fontId="0" fillId="0" borderId="1" xfId="0" applyNumberFormat="1" applyBorder="1">
      <alignment vertical="center"/>
    </xf>
    <xf numFmtId="14" fontId="0" fillId="0" borderId="3" xfId="0" applyNumberFormat="1" applyBorder="1">
      <alignment vertical="center"/>
    </xf>
    <xf numFmtId="14" fontId="0" fillId="0" borderId="4" xfId="0" applyNumberFormat="1" applyBorder="1" applyAlignment="1">
      <alignment horizontal="center" vertical="center"/>
    </xf>
    <xf numFmtId="14" fontId="0" fillId="0" borderId="1" xfId="0" applyNumberFormat="1" applyBorder="1">
      <alignment vertical="center"/>
    </xf>
    <xf numFmtId="181" fontId="0" fillId="0" borderId="2" xfId="0" applyNumberFormat="1" applyBorder="1">
      <alignment vertical="center"/>
    </xf>
    <xf numFmtId="0" fontId="0" fillId="0" borderId="1" xfId="0" applyFont="1" applyBorder="1">
      <alignment vertical="center"/>
    </xf>
    <xf numFmtId="0" fontId="0" fillId="0" borderId="5" xfId="0" applyFont="1" applyBorder="1">
      <alignment vertical="center"/>
    </xf>
    <xf numFmtId="0" fontId="0" fillId="0" borderId="7" xfId="0" applyFont="1" applyBorder="1">
      <alignment vertical="center"/>
    </xf>
    <xf numFmtId="0" fontId="0" fillId="0" borderId="27" xfId="0" applyFont="1" applyBorder="1">
      <alignment vertical="center"/>
    </xf>
    <xf numFmtId="0" fontId="0" fillId="0" borderId="9" xfId="0" applyFont="1" applyBorder="1">
      <alignment vertical="center"/>
    </xf>
    <xf numFmtId="0" fontId="6" fillId="2" borderId="1" xfId="0" applyFont="1" applyFill="1" applyBorder="1" applyAlignment="1">
      <alignment horizontal="center" vertical="center" shrinkToFit="1"/>
    </xf>
    <xf numFmtId="0" fontId="0" fillId="0" borderId="17" xfId="0" applyBorder="1">
      <alignment vertical="center"/>
    </xf>
    <xf numFmtId="0" fontId="0" fillId="0" borderId="0" xfId="0">
      <alignment vertical="center"/>
    </xf>
    <xf numFmtId="0" fontId="0" fillId="8" borderId="1" xfId="0" applyFill="1" applyBorder="1">
      <alignment vertical="center"/>
    </xf>
    <xf numFmtId="0" fontId="9" fillId="0" borderId="3" xfId="0" applyFont="1" applyBorder="1" applyAlignment="1" applyProtection="1">
      <alignment vertical="center"/>
    </xf>
    <xf numFmtId="0" fontId="9" fillId="0" borderId="4" xfId="0" applyFont="1" applyBorder="1" applyAlignment="1" applyProtection="1">
      <alignment horizontal="left" vertical="center"/>
    </xf>
    <xf numFmtId="0" fontId="0" fillId="0" borderId="0" xfId="0">
      <alignment vertical="center"/>
    </xf>
    <xf numFmtId="0" fontId="0" fillId="6" borderId="8" xfId="0" applyFont="1" applyFill="1" applyBorder="1" applyAlignment="1">
      <alignment horizontal="center" vertical="center"/>
    </xf>
    <xf numFmtId="0" fontId="0" fillId="0" borderId="0" xfId="0">
      <alignment vertical="center"/>
    </xf>
    <xf numFmtId="0" fontId="16" fillId="0" borderId="0" xfId="0" applyFont="1" applyBorder="1" applyAlignment="1" applyProtection="1">
      <alignment horizontal="center" vertical="center" shrinkToFit="1"/>
    </xf>
    <xf numFmtId="180" fontId="20" fillId="0" borderId="0" xfId="0" applyNumberFormat="1" applyFont="1" applyFill="1" applyBorder="1" applyAlignment="1" applyProtection="1">
      <alignment horizontal="center" vertical="center"/>
    </xf>
    <xf numFmtId="0" fontId="0" fillId="0" borderId="2" xfId="0" applyBorder="1" applyAlignment="1">
      <alignment vertical="center"/>
    </xf>
    <xf numFmtId="0" fontId="11" fillId="3" borderId="4" xfId="0" applyFont="1" applyFill="1" applyBorder="1" applyAlignment="1" applyProtection="1">
      <alignment horizontal="center" vertical="center"/>
      <protection locked="0"/>
    </xf>
    <xf numFmtId="0" fontId="0" fillId="0" borderId="0" xfId="0">
      <alignment vertical="center"/>
    </xf>
    <xf numFmtId="0" fontId="0" fillId="4" borderId="46" xfId="0" applyFill="1" applyBorder="1" applyAlignment="1" applyProtection="1">
      <alignment horizontal="center" vertical="center"/>
      <protection locked="0"/>
    </xf>
    <xf numFmtId="0" fontId="0" fillId="0" borderId="47" xfId="0" applyFill="1" applyBorder="1" applyAlignment="1">
      <alignment horizontal="right" vertical="center"/>
    </xf>
    <xf numFmtId="0" fontId="9" fillId="0" borderId="20" xfId="0" applyFont="1" applyFill="1" applyBorder="1" applyAlignment="1" applyProtection="1">
      <alignment vertical="center"/>
    </xf>
    <xf numFmtId="0" fontId="12" fillId="0" borderId="19" xfId="0" applyFont="1" applyFill="1" applyBorder="1" applyAlignment="1" applyProtection="1">
      <alignment vertical="center"/>
    </xf>
    <xf numFmtId="0" fontId="0" fillId="0" borderId="0" xfId="0">
      <alignment vertical="center"/>
    </xf>
    <xf numFmtId="0" fontId="0" fillId="0" borderId="0" xfId="0">
      <alignment vertical="center"/>
    </xf>
    <xf numFmtId="0" fontId="0" fillId="0" borderId="0" xfId="0">
      <alignment vertical="center"/>
    </xf>
    <xf numFmtId="0" fontId="0" fillId="3" borderId="1" xfId="0" applyFill="1" applyBorder="1" applyAlignment="1" applyProtection="1">
      <alignment vertical="center"/>
      <protection locked="0"/>
    </xf>
    <xf numFmtId="180" fontId="0" fillId="3" borderId="1" xfId="0" applyNumberFormat="1" applyFill="1" applyBorder="1" applyAlignment="1" applyProtection="1">
      <alignment horizontal="center" vertical="center"/>
      <protection locked="0"/>
    </xf>
    <xf numFmtId="0" fontId="0" fillId="0" borderId="8" xfId="0" applyBorder="1" applyAlignment="1">
      <alignment horizontal="left" vertical="center"/>
    </xf>
    <xf numFmtId="0" fontId="0" fillId="0" borderId="1" xfId="0" applyBorder="1" applyAlignment="1">
      <alignment horizontal="center" vertical="center"/>
    </xf>
    <xf numFmtId="0" fontId="0" fillId="3" borderId="1" xfId="0" applyFill="1" applyBorder="1" applyAlignment="1" applyProtection="1">
      <alignment horizontal="center" vertical="center" shrinkToFit="1"/>
      <protection locked="0"/>
    </xf>
    <xf numFmtId="0" fontId="14" fillId="3" borderId="21" xfId="0" applyNumberFormat="1" applyFont="1" applyFill="1" applyBorder="1" applyAlignment="1" applyProtection="1">
      <alignment horizontal="center" vertical="center" shrinkToFit="1"/>
      <protection locked="0"/>
    </xf>
    <xf numFmtId="0" fontId="14" fillId="3" borderId="1" xfId="0" applyNumberFormat="1" applyFont="1" applyFill="1" applyBorder="1" applyAlignment="1" applyProtection="1">
      <alignment horizontal="center" vertical="center" shrinkToFit="1"/>
      <protection locked="0"/>
    </xf>
    <xf numFmtId="0" fontId="14" fillId="3" borderId="21" xfId="0"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center" vertical="center" shrinkToFit="1"/>
      <protection locked="0"/>
    </xf>
    <xf numFmtId="176" fontId="14" fillId="3" borderId="21" xfId="0" applyNumberFormat="1" applyFont="1" applyFill="1" applyBorder="1" applyAlignment="1" applyProtection="1">
      <alignment horizontal="center" vertical="center" shrinkToFit="1"/>
      <protection locked="0"/>
    </xf>
    <xf numFmtId="176" fontId="14" fillId="3" borderId="1" xfId="0" applyNumberFormat="1" applyFont="1" applyFill="1" applyBorder="1" applyAlignment="1" applyProtection="1">
      <alignment horizontal="center" vertical="center" shrinkToFit="1"/>
      <protection locked="0"/>
    </xf>
    <xf numFmtId="14" fontId="9" fillId="0" borderId="20" xfId="0" applyNumberFormat="1" applyFont="1" applyFill="1" applyBorder="1" applyAlignment="1" applyProtection="1">
      <alignment horizontal="center" vertical="center" shrinkToFit="1"/>
      <protection locked="0"/>
    </xf>
    <xf numFmtId="14" fontId="9" fillId="0" borderId="21" xfId="0" applyNumberFormat="1" applyFont="1" applyFill="1" applyBorder="1" applyAlignment="1" applyProtection="1">
      <alignment horizontal="center" vertical="center" shrinkToFit="1"/>
      <protection locked="0"/>
    </xf>
    <xf numFmtId="49" fontId="11" fillId="3" borderId="20" xfId="0" applyNumberFormat="1" applyFont="1" applyFill="1" applyBorder="1" applyAlignment="1" applyProtection="1">
      <alignment horizontal="center" vertical="center" shrinkToFit="1"/>
      <protection locked="0"/>
    </xf>
    <xf numFmtId="49" fontId="11" fillId="3" borderId="21" xfId="0" applyNumberFormat="1" applyFont="1" applyFill="1" applyBorder="1" applyAlignment="1" applyProtection="1">
      <alignment horizontal="center" vertical="center" shrinkToFit="1"/>
      <protection locked="0"/>
    </xf>
    <xf numFmtId="14" fontId="9" fillId="0" borderId="20" xfId="0" applyNumberFormat="1" applyFont="1" applyBorder="1" applyAlignment="1" applyProtection="1">
      <alignment vertical="center" shrinkToFit="1"/>
    </xf>
    <xf numFmtId="14" fontId="9" fillId="0" borderId="21" xfId="0" applyNumberFormat="1" applyFont="1" applyBorder="1" applyAlignment="1" applyProtection="1">
      <alignment vertical="center" shrinkToFit="1"/>
    </xf>
    <xf numFmtId="0" fontId="11" fillId="0" borderId="28"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3" borderId="28"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14" fontId="9" fillId="3" borderId="28" xfId="0" applyNumberFormat="1" applyFont="1" applyFill="1" applyBorder="1" applyAlignment="1" applyProtection="1">
      <alignment horizontal="center" vertical="center" shrinkToFit="1"/>
      <protection locked="0"/>
    </xf>
    <xf numFmtId="14" fontId="9" fillId="3" borderId="3" xfId="0" applyNumberFormat="1" applyFont="1" applyFill="1" applyBorder="1" applyAlignment="1" applyProtection="1">
      <alignment horizontal="center" vertical="center" shrinkToFit="1"/>
      <protection locked="0"/>
    </xf>
    <xf numFmtId="14" fontId="9" fillId="3" borderId="29" xfId="0" applyNumberFormat="1" applyFont="1" applyFill="1" applyBorder="1" applyAlignment="1" applyProtection="1">
      <alignment horizontal="center" vertical="center" shrinkToFit="1"/>
      <protection locked="0"/>
    </xf>
    <xf numFmtId="49" fontId="18" fillId="0" borderId="32" xfId="0" applyNumberFormat="1" applyFont="1" applyFill="1" applyBorder="1" applyAlignment="1" applyProtection="1">
      <alignment horizontal="right" wrapText="1" shrinkToFit="1"/>
    </xf>
    <xf numFmtId="0" fontId="9" fillId="0" borderId="19" xfId="0" applyFont="1" applyBorder="1" applyAlignment="1" applyProtection="1">
      <alignment horizontal="center" vertical="center" shrinkToFit="1"/>
    </xf>
    <xf numFmtId="0" fontId="9" fillId="0" borderId="20" xfId="0" applyFont="1" applyBorder="1" applyAlignment="1" applyProtection="1">
      <alignment horizontal="center" vertical="center" shrinkToFit="1"/>
    </xf>
    <xf numFmtId="0" fontId="11" fillId="3" borderId="28" xfId="0" applyNumberFormat="1" applyFont="1" applyFill="1" applyBorder="1" applyAlignment="1" applyProtection="1">
      <alignment horizontal="center" vertical="center" shrinkToFit="1"/>
      <protection locked="0"/>
    </xf>
    <xf numFmtId="0" fontId="11" fillId="3" borderId="3" xfId="0" applyNumberFormat="1" applyFont="1" applyFill="1" applyBorder="1" applyAlignment="1" applyProtection="1">
      <alignment horizontal="center" vertical="center" shrinkToFit="1"/>
      <protection locked="0"/>
    </xf>
    <xf numFmtId="0" fontId="11" fillId="3" borderId="20" xfId="0"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wrapText="1"/>
      <protection locked="0"/>
    </xf>
    <xf numFmtId="0" fontId="11" fillId="3" borderId="20" xfId="0" applyFont="1" applyFill="1" applyBorder="1" applyAlignment="1" applyProtection="1">
      <alignment horizontal="center" vertical="center" shrinkToFit="1"/>
      <protection locked="0"/>
    </xf>
    <xf numFmtId="0" fontId="11" fillId="3" borderId="21" xfId="0" applyFont="1" applyFill="1" applyBorder="1" applyAlignment="1" applyProtection="1">
      <alignment horizontal="center" vertical="center" shrinkToFit="1"/>
      <protection locked="0"/>
    </xf>
    <xf numFmtId="0" fontId="11" fillId="3" borderId="39" xfId="0" applyNumberFormat="1" applyFont="1" applyFill="1" applyBorder="1" applyAlignment="1" applyProtection="1">
      <alignment horizontal="center" vertical="center" shrinkToFit="1"/>
      <protection locked="0"/>
    </xf>
    <xf numFmtId="0" fontId="11" fillId="3" borderId="24" xfId="0" applyNumberFormat="1" applyFont="1" applyFill="1" applyBorder="1" applyAlignment="1" applyProtection="1">
      <alignment horizontal="center" vertical="center" shrinkToFit="1"/>
      <protection locked="0"/>
    </xf>
    <xf numFmtId="0" fontId="10" fillId="0" borderId="20" xfId="0" applyNumberFormat="1" applyFont="1" applyFill="1" applyBorder="1" applyAlignment="1" applyProtection="1">
      <alignment horizontal="right" vertical="center" shrinkToFit="1"/>
    </xf>
    <xf numFmtId="0" fontId="10" fillId="0" borderId="21" xfId="0" applyNumberFormat="1" applyFont="1" applyFill="1" applyBorder="1" applyAlignment="1" applyProtection="1">
      <alignment horizontal="right" vertical="center" shrinkToFit="1"/>
    </xf>
    <xf numFmtId="0" fontId="3" fillId="0" borderId="8" xfId="0" applyFont="1" applyBorder="1" applyAlignment="1">
      <alignment horizontal="center" vertical="center"/>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176" fontId="9" fillId="0" borderId="20" xfId="0" applyNumberFormat="1" applyFont="1" applyBorder="1" applyAlignment="1" applyProtection="1">
      <alignment horizontal="center" vertical="center"/>
    </xf>
    <xf numFmtId="176" fontId="9" fillId="0" borderId="21" xfId="0" applyNumberFormat="1" applyFont="1" applyBorder="1" applyAlignment="1" applyProtection="1">
      <alignment horizontal="center" vertical="center"/>
    </xf>
    <xf numFmtId="0" fontId="9" fillId="4" borderId="20" xfId="0" applyFont="1" applyFill="1" applyBorder="1" applyAlignment="1" applyProtection="1">
      <alignment horizontal="center" vertical="center"/>
      <protection locked="0"/>
    </xf>
    <xf numFmtId="0" fontId="9" fillId="4" borderId="21"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1" fillId="3" borderId="21" xfId="0" applyFont="1" applyFill="1" applyBorder="1" applyAlignment="1" applyProtection="1">
      <alignment horizontal="center" vertical="center"/>
      <protection locked="0"/>
    </xf>
    <xf numFmtId="0" fontId="9" fillId="0" borderId="28" xfId="0" applyFont="1" applyBorder="1" applyAlignment="1" applyProtection="1">
      <alignment horizontal="center" vertical="center"/>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9" fillId="3" borderId="28"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12" fillId="3" borderId="20" xfId="0" applyFont="1" applyFill="1" applyBorder="1" applyAlignment="1" applyProtection="1">
      <alignment horizontal="center" vertical="center" wrapText="1"/>
      <protection locked="0"/>
    </xf>
    <xf numFmtId="0" fontId="12" fillId="3" borderId="21"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49" fontId="9" fillId="0" borderId="32" xfId="0" applyNumberFormat="1" applyFont="1" applyFill="1" applyBorder="1" applyAlignment="1" applyProtection="1">
      <alignment vertical="center" shrinkToFit="1"/>
    </xf>
    <xf numFmtId="49" fontId="9" fillId="0" borderId="36" xfId="0" applyNumberFormat="1" applyFont="1" applyFill="1" applyBorder="1" applyAlignment="1" applyProtection="1">
      <alignment vertical="center" wrapText="1" shrinkToFit="1"/>
    </xf>
    <xf numFmtId="49" fontId="9" fillId="0" borderId="36" xfId="0" applyNumberFormat="1" applyFont="1" applyFill="1" applyBorder="1" applyAlignment="1" applyProtection="1">
      <alignment vertical="center" shrinkToFit="1"/>
    </xf>
    <xf numFmtId="0" fontId="9" fillId="0" borderId="30" xfId="0" applyFont="1" applyBorder="1" applyAlignment="1" applyProtection="1">
      <alignment horizontal="center" vertical="center" wrapText="1" shrinkToFit="1"/>
    </xf>
    <xf numFmtId="0" fontId="9" fillId="0" borderId="31" xfId="0" applyFont="1" applyBorder="1" applyAlignment="1" applyProtection="1">
      <alignment horizontal="center" vertical="center" shrinkToFit="1"/>
    </xf>
    <xf numFmtId="0" fontId="9" fillId="0" borderId="34" xfId="0" applyFont="1" applyBorder="1" applyAlignment="1" applyProtection="1">
      <alignment horizontal="center" vertical="center" shrinkToFit="1"/>
    </xf>
    <xf numFmtId="0" fontId="9" fillId="0" borderId="35" xfId="0" applyFont="1" applyBorder="1" applyAlignment="1" applyProtection="1">
      <alignment horizontal="center" vertical="center" shrinkToFit="1"/>
    </xf>
    <xf numFmtId="49" fontId="11" fillId="0" borderId="36" xfId="0" applyNumberFormat="1" applyFont="1" applyFill="1" applyBorder="1" applyAlignment="1" applyProtection="1">
      <alignment horizontal="center" vertical="center"/>
      <protection locked="0"/>
    </xf>
    <xf numFmtId="49" fontId="11" fillId="0" borderId="37" xfId="0" applyNumberFormat="1" applyFont="1" applyFill="1" applyBorder="1" applyAlignment="1" applyProtection="1">
      <alignment horizontal="center" vertical="center"/>
      <protection locked="0"/>
    </xf>
    <xf numFmtId="49" fontId="11" fillId="3" borderId="32" xfId="0" applyNumberFormat="1" applyFont="1" applyFill="1" applyBorder="1" applyAlignment="1" applyProtection="1">
      <alignment horizontal="center" vertical="center"/>
      <protection locked="0"/>
    </xf>
    <xf numFmtId="49" fontId="11" fillId="3" borderId="33" xfId="0" applyNumberFormat="1" applyFont="1" applyFill="1" applyBorder="1" applyAlignment="1" applyProtection="1">
      <alignment horizontal="center" vertical="center"/>
      <protection locked="0"/>
    </xf>
    <xf numFmtId="180" fontId="9" fillId="0" borderId="20" xfId="0" applyNumberFormat="1" applyFont="1" applyFill="1" applyBorder="1" applyAlignment="1" applyProtection="1">
      <alignment horizontal="center" vertical="center"/>
    </xf>
    <xf numFmtId="180" fontId="9" fillId="0" borderId="28" xfId="0" applyNumberFormat="1" applyFont="1" applyFill="1" applyBorder="1" applyAlignment="1" applyProtection="1">
      <alignment horizontal="center"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9" fillId="3" borderId="31" xfId="0" applyFont="1" applyFill="1" applyBorder="1" applyAlignment="1" applyProtection="1">
      <alignment horizontal="left" vertical="center"/>
      <protection locked="0"/>
    </xf>
    <xf numFmtId="0" fontId="9" fillId="3" borderId="48" xfId="0" applyFont="1" applyFill="1" applyBorder="1" applyAlignment="1" applyProtection="1">
      <alignment horizontal="left" vertical="center"/>
      <protection locked="0"/>
    </xf>
    <xf numFmtId="0" fontId="9" fillId="3" borderId="51" xfId="0" applyFont="1" applyFill="1" applyBorder="1" applyAlignment="1" applyProtection="1">
      <alignment horizontal="left" vertical="center"/>
      <protection locked="0"/>
    </xf>
    <xf numFmtId="0" fontId="9" fillId="3" borderId="52" xfId="0" applyFont="1" applyFill="1" applyBorder="1" applyAlignment="1" applyProtection="1">
      <alignment horizontal="left" vertical="center"/>
      <protection locked="0"/>
    </xf>
    <xf numFmtId="0" fontId="9" fillId="3" borderId="35" xfId="0" applyFont="1" applyFill="1" applyBorder="1" applyAlignment="1" applyProtection="1">
      <alignment horizontal="left" vertical="center"/>
      <protection locked="0"/>
    </xf>
    <xf numFmtId="0" fontId="9" fillId="3" borderId="49" xfId="0" applyFont="1" applyFill="1" applyBorder="1" applyAlignment="1" applyProtection="1">
      <alignment horizontal="left" vertical="center"/>
      <protection locked="0"/>
    </xf>
    <xf numFmtId="0" fontId="9" fillId="0" borderId="30" xfId="0" applyFont="1" applyBorder="1" applyAlignment="1" applyProtection="1">
      <alignment horizontal="center" vertical="center" shrinkToFit="1"/>
    </xf>
    <xf numFmtId="0" fontId="9" fillId="0" borderId="50" xfId="0" applyFont="1" applyBorder="1" applyAlignment="1" applyProtection="1">
      <alignment horizontal="center" vertical="center" shrinkToFit="1"/>
    </xf>
    <xf numFmtId="0" fontId="9" fillId="0" borderId="51" xfId="0" applyFont="1" applyBorder="1" applyAlignment="1" applyProtection="1">
      <alignment horizontal="center" vertical="center" shrinkToFit="1"/>
    </xf>
    <xf numFmtId="0" fontId="0" fillId="0" borderId="43" xfId="0" applyBorder="1" applyAlignment="1">
      <alignment horizontal="center" vertical="center"/>
    </xf>
    <xf numFmtId="0" fontId="0" fillId="0" borderId="44" xfId="0" applyBorder="1" applyAlignment="1">
      <alignment horizontal="center" vertical="center"/>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0" fillId="0" borderId="19" xfId="0" applyFill="1" applyBorder="1" applyAlignment="1" applyProtection="1">
      <alignment horizontal="distributed" vertical="center" indent="1"/>
    </xf>
    <xf numFmtId="0" fontId="0" fillId="0" borderId="20" xfId="0" applyFill="1" applyBorder="1" applyAlignment="1" applyProtection="1">
      <alignment horizontal="distributed" vertical="center" indent="1"/>
    </xf>
    <xf numFmtId="0" fontId="0" fillId="0" borderId="40" xfId="0" applyFill="1" applyBorder="1" applyAlignment="1" applyProtection="1">
      <alignment horizontal="distributed" vertical="center" indent="1"/>
    </xf>
    <xf numFmtId="0" fontId="0" fillId="0" borderId="41" xfId="0" applyFill="1" applyBorder="1" applyAlignment="1" applyProtection="1">
      <alignment horizontal="distributed" vertical="center" indent="1"/>
    </xf>
    <xf numFmtId="0" fontId="0" fillId="4" borderId="20"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0" fillId="4" borderId="41" xfId="0" applyFill="1" applyBorder="1" applyAlignment="1" applyProtection="1">
      <alignment horizontal="center" vertical="center"/>
      <protection locked="0"/>
    </xf>
    <xf numFmtId="0" fontId="0" fillId="4" borderId="42" xfId="0"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41" xfId="0" applyFill="1" applyBorder="1" applyAlignment="1">
      <alignment horizontal="center" vertical="center"/>
    </xf>
    <xf numFmtId="0" fontId="0" fillId="5" borderId="42" xfId="0" applyFill="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9" xfId="0" applyFont="1" applyBorder="1" applyAlignment="1" applyProtection="1">
      <alignment horizontal="center" vertical="center" shrinkToFit="1"/>
    </xf>
    <xf numFmtId="0" fontId="9" fillId="0" borderId="19" xfId="0" applyFont="1" applyFill="1" applyBorder="1" applyAlignment="1" applyProtection="1">
      <alignment horizontal="center" vertical="center" shrinkToFit="1"/>
    </xf>
    <xf numFmtId="0" fontId="9" fillId="0" borderId="20" xfId="0" applyFont="1" applyFill="1" applyBorder="1" applyAlignment="1" applyProtection="1">
      <alignment horizontal="center" vertical="center" shrinkToFit="1"/>
    </xf>
    <xf numFmtId="0" fontId="11" fillId="3" borderId="22" xfId="0" applyNumberFormat="1" applyFont="1" applyFill="1" applyBorder="1" applyAlignment="1" applyProtection="1">
      <alignment horizontal="center" vertical="center" shrinkToFit="1"/>
      <protection locked="0"/>
    </xf>
    <xf numFmtId="0" fontId="11" fillId="3" borderId="38" xfId="0" applyNumberFormat="1" applyFont="1" applyFill="1" applyBorder="1" applyAlignment="1" applyProtection="1">
      <alignment horizontal="center" vertical="center" shrinkToFit="1"/>
      <protection locked="0"/>
    </xf>
    <xf numFmtId="14" fontId="9" fillId="3" borderId="20" xfId="0" applyNumberFormat="1" applyFont="1" applyFill="1" applyBorder="1" applyAlignment="1" applyProtection="1">
      <alignment horizontal="center" vertical="center" shrinkToFit="1"/>
      <protection locked="0"/>
    </xf>
    <xf numFmtId="0" fontId="0" fillId="0" borderId="12" xfId="0" applyBorder="1">
      <alignment vertical="center"/>
    </xf>
    <xf numFmtId="0" fontId="16" fillId="0" borderId="19" xfId="0" applyFont="1" applyBorder="1" applyAlignment="1" applyProtection="1">
      <alignment horizontal="center" vertical="center" shrinkToFit="1"/>
    </xf>
    <xf numFmtId="0" fontId="16" fillId="0" borderId="20" xfId="0" applyFont="1" applyBorder="1" applyAlignment="1" applyProtection="1">
      <alignment horizontal="center" vertical="center" shrinkToFit="1"/>
    </xf>
    <xf numFmtId="180" fontId="20" fillId="0" borderId="20" xfId="0" applyNumberFormat="1" applyFont="1" applyFill="1" applyBorder="1" applyAlignment="1" applyProtection="1">
      <alignment horizontal="center" vertical="center"/>
    </xf>
    <xf numFmtId="180" fontId="20" fillId="0" borderId="21" xfId="0" applyNumberFormat="1" applyFont="1" applyFill="1" applyBorder="1" applyAlignment="1" applyProtection="1">
      <alignment horizontal="center" vertical="center"/>
    </xf>
    <xf numFmtId="0" fontId="0" fillId="0" borderId="19" xfId="0" applyFont="1" applyBorder="1" applyAlignment="1">
      <alignment horizontal="center" vertical="center" shrinkToFit="1"/>
    </xf>
    <xf numFmtId="49" fontId="18" fillId="0" borderId="36" xfId="0" applyNumberFormat="1" applyFont="1" applyFill="1" applyBorder="1" applyAlignment="1" applyProtection="1">
      <alignment horizontal="right" wrapText="1" shrinkToFit="1"/>
    </xf>
    <xf numFmtId="176" fontId="0" fillId="4" borderId="20" xfId="0" applyNumberFormat="1" applyFill="1" applyBorder="1" applyAlignment="1" applyProtection="1">
      <alignment horizontal="center" vertical="center"/>
      <protection locked="0"/>
    </xf>
    <xf numFmtId="176" fontId="0" fillId="4" borderId="21" xfId="0" applyNumberFormat="1"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10" fillId="0" borderId="29" xfId="0" applyNumberFormat="1" applyFont="1" applyFill="1" applyBorder="1" applyAlignment="1" applyProtection="1">
      <alignment horizontal="right" vertical="center" shrinkToFit="1"/>
    </xf>
    <xf numFmtId="49" fontId="9" fillId="0" borderId="4" xfId="0" applyNumberFormat="1" applyFont="1" applyFill="1" applyBorder="1" applyAlignment="1" applyProtection="1">
      <alignment vertical="center" shrinkToFit="1"/>
    </xf>
    <xf numFmtId="49" fontId="9" fillId="0" borderId="1" xfId="0" applyNumberFormat="1" applyFont="1" applyFill="1" applyBorder="1" applyAlignment="1" applyProtection="1">
      <alignment vertical="center" shrinkToFit="1"/>
    </xf>
    <xf numFmtId="49" fontId="9" fillId="0" borderId="19" xfId="0" applyNumberFormat="1" applyFont="1" applyFill="1" applyBorder="1" applyAlignment="1" applyProtection="1">
      <alignment vertical="center" shrinkToFit="1"/>
    </xf>
    <xf numFmtId="49" fontId="11" fillId="3" borderId="4" xfId="0" applyNumberFormat="1" applyFont="1" applyFill="1" applyBorder="1" applyAlignment="1" applyProtection="1">
      <alignment horizontal="center" vertical="center"/>
      <protection locked="0"/>
    </xf>
    <xf numFmtId="49" fontId="11" fillId="3" borderId="1" xfId="0" applyNumberFormat="1" applyFont="1" applyFill="1" applyBorder="1" applyAlignment="1" applyProtection="1">
      <alignment horizontal="center" vertical="center"/>
      <protection locked="0"/>
    </xf>
    <xf numFmtId="49" fontId="9" fillId="0" borderId="53" xfId="0" applyNumberFormat="1" applyFont="1" applyFill="1" applyBorder="1" applyAlignment="1" applyProtection="1">
      <alignment vertical="center" wrapText="1" shrinkToFit="1"/>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29" xfId="0"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11" fillId="0" borderId="1" xfId="0" applyFont="1" applyFill="1" applyBorder="1" applyAlignment="1" applyProtection="1">
      <alignment horizontal="center" vertical="center"/>
    </xf>
    <xf numFmtId="0" fontId="11" fillId="3" borderId="1"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left" vertical="center"/>
      <protection locked="0"/>
    </xf>
    <xf numFmtId="0" fontId="9" fillId="3" borderId="13"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1" xfId="0" applyFont="1" applyFill="1" applyBorder="1" applyAlignment="1" applyProtection="1">
      <alignment horizontal="left" vertical="center"/>
      <protection locked="0"/>
    </xf>
    <xf numFmtId="180" fontId="9" fillId="0" borderId="3" xfId="0" applyNumberFormat="1" applyFont="1" applyFill="1" applyBorder="1" applyAlignment="1" applyProtection="1">
      <alignment horizontal="center" vertical="center"/>
    </xf>
    <xf numFmtId="49" fontId="11" fillId="3" borderId="3" xfId="0" applyNumberFormat="1" applyFont="1" applyFill="1" applyBorder="1" applyAlignment="1" applyProtection="1">
      <alignment horizontal="center" vertical="center"/>
      <protection locked="0"/>
    </xf>
    <xf numFmtId="0" fontId="9" fillId="0" borderId="14" xfId="0" applyFont="1" applyBorder="1" applyAlignment="1" applyProtection="1">
      <alignment horizontal="center" vertical="center" wrapText="1" shrinkToFit="1"/>
    </xf>
    <xf numFmtId="0" fontId="9" fillId="0" borderId="54" xfId="0" applyFont="1" applyBorder="1" applyAlignment="1" applyProtection="1">
      <alignment horizontal="center" vertical="center" shrinkToFit="1"/>
    </xf>
    <xf numFmtId="0" fontId="9" fillId="0" borderId="10" xfId="0" applyFont="1" applyBorder="1" applyAlignment="1" applyProtection="1">
      <alignment horizontal="center" vertical="center" shrinkToFit="1"/>
    </xf>
    <xf numFmtId="0" fontId="9" fillId="0" borderId="55" xfId="0" applyFont="1" applyBorder="1" applyAlignment="1" applyProtection="1">
      <alignment horizontal="center" vertical="center" shrinkToFit="1"/>
    </xf>
    <xf numFmtId="49" fontId="9" fillId="0" borderId="21" xfId="0" applyNumberFormat="1" applyFont="1" applyFill="1" applyBorder="1" applyAlignment="1" applyProtection="1">
      <alignment vertical="center" shrinkToFit="1"/>
    </xf>
    <xf numFmtId="0" fontId="9" fillId="0" borderId="2" xfId="0" applyFont="1" applyBorder="1" applyAlignment="1" applyProtection="1">
      <alignment horizontal="center" vertical="center" shrinkToFit="1"/>
    </xf>
    <xf numFmtId="0" fontId="9" fillId="0" borderId="29" xfId="0" applyFont="1" applyBorder="1" applyAlignment="1" applyProtection="1">
      <alignment horizontal="center" vertical="center" shrinkToFit="1"/>
    </xf>
    <xf numFmtId="0" fontId="9" fillId="0" borderId="14"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55" xfId="0" applyFont="1" applyBorder="1" applyAlignment="1">
      <alignment horizontal="center" vertical="center" shrinkToFit="1"/>
    </xf>
    <xf numFmtId="0" fontId="0" fillId="0" borderId="2"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2"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29" xfId="0" applyFont="1" applyBorder="1" applyAlignment="1">
      <alignment horizontal="center" vertical="center" wrapText="1"/>
    </xf>
    <xf numFmtId="0" fontId="9" fillId="0" borderId="15" xfId="0" applyFont="1" applyBorder="1" applyAlignment="1">
      <alignment horizontal="center" vertical="center" shrinkToFit="1"/>
    </xf>
    <xf numFmtId="0" fontId="9" fillId="0" borderId="56" xfId="0" applyFont="1" applyBorder="1" applyAlignment="1">
      <alignment horizontal="center" vertical="center" shrinkToFit="1"/>
    </xf>
    <xf numFmtId="0" fontId="9" fillId="4" borderId="28"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176" fontId="9" fillId="0" borderId="28" xfId="0" applyNumberFormat="1" applyFont="1" applyBorder="1" applyAlignment="1">
      <alignment horizontal="center" vertical="center"/>
    </xf>
    <xf numFmtId="179" fontId="11" fillId="3" borderId="24" xfId="0" applyNumberFormat="1"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0" fontId="5" fillId="0" borderId="0" xfId="0" applyFont="1" applyAlignment="1">
      <alignment horizontal="justify" vertical="center" wrapText="1"/>
    </xf>
    <xf numFmtId="0" fontId="0" fillId="0" borderId="0" xfId="0">
      <alignment vertical="center"/>
    </xf>
    <xf numFmtId="0" fontId="15" fillId="0" borderId="0" xfId="0" applyNumberFormat="1" applyFont="1" applyAlignment="1">
      <alignment horizontal="right" vertical="center" shrinkToFit="1"/>
    </xf>
    <xf numFmtId="0" fontId="5" fillId="2" borderId="1" xfId="0" applyFont="1" applyFill="1" applyBorder="1" applyAlignment="1">
      <alignment horizontal="center" vertical="center" wrapText="1"/>
    </xf>
    <xf numFmtId="0" fontId="6" fillId="0" borderId="0" xfId="0" applyFont="1" applyAlignment="1">
      <alignment horizontal="justify" vertical="center" wrapText="1"/>
    </xf>
    <xf numFmtId="0" fontId="5"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center" shrinkToFit="1"/>
    </xf>
    <xf numFmtId="14" fontId="0" fillId="0" borderId="0" xfId="0" applyNumberFormat="1" applyAlignment="1">
      <alignment horizontal="left" vertical="center" shrinkToFit="1"/>
    </xf>
    <xf numFmtId="0" fontId="4" fillId="0" borderId="0" xfId="0" applyFont="1" applyAlignment="1">
      <alignment horizontal="justify" vertical="center" wrapText="1"/>
    </xf>
    <xf numFmtId="0" fontId="5" fillId="0" borderId="0" xfId="0" applyFont="1" applyAlignment="1">
      <alignment horizontal="center" vertical="center" wrapText="1"/>
    </xf>
    <xf numFmtId="177" fontId="5" fillId="0" borderId="0" xfId="0" applyNumberFormat="1" applyFont="1" applyAlignment="1">
      <alignment horizontal="right" vertical="center" wrapText="1"/>
    </xf>
    <xf numFmtId="177" fontId="0" fillId="0" borderId="0" xfId="0" applyNumberFormat="1" applyAlignment="1">
      <alignment horizontal="right" vertical="center"/>
    </xf>
    <xf numFmtId="0" fontId="5" fillId="0" borderId="0" xfId="0" applyFont="1" applyAlignment="1">
      <alignment horizontal="right" vertical="center" wrapText="1"/>
    </xf>
    <xf numFmtId="0" fontId="5" fillId="0" borderId="0" xfId="0" applyNumberFormat="1" applyFont="1" applyAlignment="1">
      <alignment horizontal="right" vertical="center" shrinkToFi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7"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Fill="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7" borderId="18" xfId="0" applyFont="1" applyFill="1" applyBorder="1" applyAlignment="1">
      <alignment horizontal="center" vertical="center"/>
    </xf>
    <xf numFmtId="0" fontId="9" fillId="7" borderId="8" xfId="0" applyFont="1" applyFill="1" applyBorder="1" applyAlignment="1">
      <alignment horizontal="center" vertical="center"/>
    </xf>
  </cellXfs>
  <cellStyles count="2">
    <cellStyle name="桁区切り" xfId="1" builtinId="6"/>
    <cellStyle name="標準" xfId="0" builtinId="0"/>
  </cellStyles>
  <dxfs count="30">
    <dxf>
      <font>
        <b val="0"/>
        <i val="0"/>
      </font>
      <fill>
        <patternFill>
          <bgColor rgb="FFFFFF99"/>
        </patternFill>
      </fill>
    </dxf>
    <dxf>
      <fill>
        <patternFill>
          <bgColor theme="0" tint="-0.499984740745262"/>
        </patternFill>
      </fill>
    </dxf>
    <dxf>
      <font>
        <strike val="0"/>
      </font>
      <fill>
        <patternFill>
          <bgColor rgb="FFFFFF99"/>
        </patternFill>
      </fill>
    </dxf>
    <dxf>
      <fill>
        <patternFill>
          <bgColor theme="0" tint="-0.499984740745262"/>
        </patternFill>
      </fill>
    </dxf>
    <dxf>
      <font>
        <b val="0"/>
        <i val="0"/>
        <strike val="0"/>
        <u val="double"/>
      </font>
    </dxf>
    <dxf>
      <font>
        <b val="0"/>
        <i val="0"/>
        <strike val="0"/>
        <u val="double"/>
      </font>
    </dxf>
    <dxf>
      <font>
        <b val="0"/>
        <i val="0"/>
      </font>
      <fill>
        <patternFill>
          <bgColor rgb="FFFFFF99"/>
        </patternFill>
      </fill>
    </dxf>
    <dxf>
      <fill>
        <patternFill>
          <bgColor theme="0" tint="-0.499984740745262"/>
        </patternFill>
      </fill>
    </dxf>
    <dxf>
      <font>
        <strike val="0"/>
      </font>
      <fill>
        <patternFill>
          <bgColor rgb="FFFFFF99"/>
        </patternFill>
      </fill>
    </dxf>
    <dxf>
      <fill>
        <patternFill>
          <bgColor theme="0" tint="-0.499984740745262"/>
        </patternFill>
      </fill>
    </dxf>
    <dxf>
      <font>
        <b val="0"/>
        <i val="0"/>
        <strike val="0"/>
        <u val="double"/>
      </font>
    </dxf>
    <dxf>
      <font>
        <b val="0"/>
        <i val="0"/>
        <strike val="0"/>
        <u val="double"/>
      </font>
    </dxf>
    <dxf>
      <font>
        <b val="0"/>
        <i val="0"/>
      </font>
      <fill>
        <patternFill>
          <bgColor rgb="FFFFFF99"/>
        </patternFill>
      </fill>
    </dxf>
    <dxf>
      <fill>
        <patternFill>
          <bgColor theme="0" tint="-0.499984740745262"/>
        </patternFill>
      </fill>
    </dxf>
    <dxf>
      <font>
        <strike val="0"/>
      </font>
      <fill>
        <patternFill>
          <bgColor rgb="FFFFFF99"/>
        </patternFill>
      </fill>
    </dxf>
    <dxf>
      <fill>
        <patternFill>
          <bgColor theme="0" tint="-0.499984740745262"/>
        </patternFill>
      </fill>
    </dxf>
    <dxf>
      <font>
        <b val="0"/>
        <i val="0"/>
        <strike val="0"/>
        <u val="double"/>
      </font>
    </dxf>
    <dxf>
      <font>
        <b val="0"/>
        <i val="0"/>
        <strike val="0"/>
        <u val="double"/>
      </font>
    </dxf>
    <dxf>
      <font>
        <b val="0"/>
        <i val="0"/>
      </font>
      <fill>
        <patternFill>
          <bgColor rgb="FFFFFF99"/>
        </patternFill>
      </fill>
    </dxf>
    <dxf>
      <fill>
        <patternFill>
          <bgColor theme="0" tint="-0.499984740745262"/>
        </patternFill>
      </fill>
    </dxf>
    <dxf>
      <font>
        <strike val="0"/>
      </font>
      <fill>
        <patternFill>
          <bgColor rgb="FFFFFF99"/>
        </patternFill>
      </fill>
    </dxf>
    <dxf>
      <fill>
        <patternFill>
          <bgColor theme="0" tint="-0.499984740745262"/>
        </patternFill>
      </fill>
    </dxf>
    <dxf>
      <font>
        <b val="0"/>
        <i val="0"/>
        <strike val="0"/>
        <u val="double"/>
      </font>
    </dxf>
    <dxf>
      <font>
        <b val="0"/>
        <i val="0"/>
        <strike val="0"/>
        <u val="double"/>
      </font>
    </dxf>
    <dxf>
      <font>
        <b val="0"/>
        <i val="0"/>
        <strike val="0"/>
        <u val="double"/>
      </font>
    </dxf>
    <dxf>
      <font>
        <b val="0"/>
        <i val="0"/>
        <strike val="0"/>
        <u val="double"/>
      </font>
    </dxf>
    <dxf>
      <font>
        <strike val="0"/>
      </font>
      <fill>
        <patternFill>
          <bgColor rgb="FFFFFF99"/>
        </patternFill>
      </fill>
    </dxf>
    <dxf>
      <fill>
        <patternFill>
          <bgColor theme="0" tint="-0.499984740745262"/>
        </patternFill>
      </fill>
    </dxf>
    <dxf>
      <font>
        <b val="0"/>
        <i val="0"/>
      </font>
      <fill>
        <patternFill>
          <bgColor rgb="FFFFFF99"/>
        </patternFill>
      </fill>
    </dxf>
    <dxf>
      <fill>
        <patternFill>
          <bgColor theme="0" tint="-0.49998474074526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10</xdr:row>
          <xdr:rowOff>28575</xdr:rowOff>
        </xdr:from>
        <xdr:to>
          <xdr:col>18</xdr:col>
          <xdr:colOff>200025</xdr:colOff>
          <xdr:row>10</xdr:row>
          <xdr:rowOff>333375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38100</xdr:rowOff>
        </xdr:from>
        <xdr:to>
          <xdr:col>7</xdr:col>
          <xdr:colOff>114300</xdr:colOff>
          <xdr:row>10</xdr:row>
          <xdr:rowOff>333375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xdr:row>
          <xdr:rowOff>38100</xdr:rowOff>
        </xdr:from>
        <xdr:to>
          <xdr:col>9</xdr:col>
          <xdr:colOff>295275</xdr:colOff>
          <xdr:row>10</xdr:row>
          <xdr:rowOff>333375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10</xdr:row>
          <xdr:rowOff>47625</xdr:rowOff>
        </xdr:from>
        <xdr:to>
          <xdr:col>12</xdr:col>
          <xdr:colOff>133350</xdr:colOff>
          <xdr:row>10</xdr:row>
          <xdr:rowOff>323850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28575</xdr:rowOff>
        </xdr:from>
        <xdr:to>
          <xdr:col>9</xdr:col>
          <xdr:colOff>219075</xdr:colOff>
          <xdr:row>11</xdr:row>
          <xdr:rowOff>323850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11</xdr:row>
          <xdr:rowOff>19050</xdr:rowOff>
        </xdr:from>
        <xdr:to>
          <xdr:col>15</xdr:col>
          <xdr:colOff>123825</xdr:colOff>
          <xdr:row>11</xdr:row>
          <xdr:rowOff>323850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28575</xdr:rowOff>
        </xdr:from>
        <xdr:to>
          <xdr:col>14</xdr:col>
          <xdr:colOff>133350</xdr:colOff>
          <xdr:row>18</xdr:row>
          <xdr:rowOff>342900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18</xdr:row>
          <xdr:rowOff>28575</xdr:rowOff>
        </xdr:from>
        <xdr:to>
          <xdr:col>8</xdr:col>
          <xdr:colOff>0</xdr:colOff>
          <xdr:row>18</xdr:row>
          <xdr:rowOff>342900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3</xdr:col>
          <xdr:colOff>266700</xdr:colOff>
          <xdr:row>18</xdr:row>
          <xdr:rowOff>342900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18</xdr:row>
          <xdr:rowOff>28575</xdr:rowOff>
        </xdr:from>
        <xdr:to>
          <xdr:col>20</xdr:col>
          <xdr:colOff>57150</xdr:colOff>
          <xdr:row>18</xdr:row>
          <xdr:rowOff>342900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xdr:row>
          <xdr:rowOff>19050</xdr:rowOff>
        </xdr:from>
        <xdr:to>
          <xdr:col>19</xdr:col>
          <xdr:colOff>9525</xdr:colOff>
          <xdr:row>11</xdr:row>
          <xdr:rowOff>333375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検定証印等の除去</a:t>
              </a:r>
            </a:p>
          </xdr:txBody>
        </xdr:sp>
        <xdr:clientData/>
      </xdr:twoCellAnchor>
    </mc:Choice>
    <mc:Fallback/>
  </mc:AlternateContent>
  <xdr:twoCellAnchor>
    <xdr:from>
      <xdr:col>0</xdr:col>
      <xdr:colOff>7620</xdr:colOff>
      <xdr:row>27</xdr:row>
      <xdr:rowOff>38100</xdr:rowOff>
    </xdr:from>
    <xdr:to>
      <xdr:col>4</xdr:col>
      <xdr:colOff>259080</xdr:colOff>
      <xdr:row>27</xdr:row>
      <xdr:rowOff>320040</xdr:rowOff>
    </xdr:to>
    <xdr:sp macro="" textlink="">
      <xdr:nvSpPr>
        <xdr:cNvPr id="16" name="正方形/長方形 15"/>
        <xdr:cNvSpPr/>
      </xdr:nvSpPr>
      <xdr:spPr>
        <a:xfrm>
          <a:off x="7620" y="9201150"/>
          <a:ext cx="1623060" cy="28194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080"/>
            </a:lnSpc>
          </a:pPr>
          <a:r>
            <a:rPr kumimoji="1" lang="ja-JP" altLang="en-US" sz="1000" b="0">
              <a:solidFill>
                <a:sysClr val="windowText" lastClr="000000"/>
              </a:solidFill>
              <a:latin typeface="HGPｺﾞｼｯｸM" panose="020B0600000000000000" pitchFamily="50" charset="-128"/>
              <a:ea typeface="HGPｺﾞｼｯｸM" panose="020B0600000000000000" pitchFamily="50" charset="-128"/>
            </a:rPr>
            <a:t>検査課へ報告（修理検定時）</a:t>
          </a:r>
        </a:p>
      </xdr:txBody>
    </xdr:sp>
    <xdr:clientData/>
  </xdr:twoCellAnchor>
  <mc:AlternateContent xmlns:mc="http://schemas.openxmlformats.org/markup-compatibility/2006">
    <mc:Choice xmlns:a14="http://schemas.microsoft.com/office/drawing/2010/main" Requires="a14">
      <xdr:twoCellAnchor editAs="oneCell">
        <xdr:from>
          <xdr:col>4</xdr:col>
          <xdr:colOff>314325</xdr:colOff>
          <xdr:row>27</xdr:row>
          <xdr:rowOff>85725</xdr:rowOff>
        </xdr:from>
        <xdr:to>
          <xdr:col>19</xdr:col>
          <xdr:colOff>276225</xdr:colOff>
          <xdr:row>27</xdr:row>
          <xdr:rowOff>314325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検定後検査課へ報告の必要有。（※定期検査への周期等反映のため、検査課計画担当へ）</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10</xdr:row>
          <xdr:rowOff>28575</xdr:rowOff>
        </xdr:from>
        <xdr:to>
          <xdr:col>18</xdr:col>
          <xdr:colOff>200025</xdr:colOff>
          <xdr:row>10</xdr:row>
          <xdr:rowOff>333375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38100</xdr:rowOff>
        </xdr:from>
        <xdr:to>
          <xdr:col>7</xdr:col>
          <xdr:colOff>114300</xdr:colOff>
          <xdr:row>10</xdr:row>
          <xdr:rowOff>333375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xdr:row>
          <xdr:rowOff>38100</xdr:rowOff>
        </xdr:from>
        <xdr:to>
          <xdr:col>9</xdr:col>
          <xdr:colOff>295275</xdr:colOff>
          <xdr:row>10</xdr:row>
          <xdr:rowOff>333375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10</xdr:row>
          <xdr:rowOff>47625</xdr:rowOff>
        </xdr:from>
        <xdr:to>
          <xdr:col>12</xdr:col>
          <xdr:colOff>133350</xdr:colOff>
          <xdr:row>10</xdr:row>
          <xdr:rowOff>323850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28575</xdr:rowOff>
        </xdr:from>
        <xdr:to>
          <xdr:col>9</xdr:col>
          <xdr:colOff>219075</xdr:colOff>
          <xdr:row>11</xdr:row>
          <xdr:rowOff>323850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11</xdr:row>
          <xdr:rowOff>19050</xdr:rowOff>
        </xdr:from>
        <xdr:to>
          <xdr:col>15</xdr:col>
          <xdr:colOff>123825</xdr:colOff>
          <xdr:row>11</xdr:row>
          <xdr:rowOff>323850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xdr:row>
          <xdr:rowOff>19050</xdr:rowOff>
        </xdr:from>
        <xdr:to>
          <xdr:col>19</xdr:col>
          <xdr:colOff>9525</xdr:colOff>
          <xdr:row>11</xdr:row>
          <xdr:rowOff>333375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検定証印等の除去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28575</xdr:rowOff>
        </xdr:from>
        <xdr:to>
          <xdr:col>14</xdr:col>
          <xdr:colOff>133350</xdr:colOff>
          <xdr:row>18</xdr:row>
          <xdr:rowOff>342900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18</xdr:row>
          <xdr:rowOff>28575</xdr:rowOff>
        </xdr:from>
        <xdr:to>
          <xdr:col>8</xdr:col>
          <xdr:colOff>0</xdr:colOff>
          <xdr:row>18</xdr:row>
          <xdr:rowOff>342900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3</xdr:col>
          <xdr:colOff>266700</xdr:colOff>
          <xdr:row>18</xdr:row>
          <xdr:rowOff>342900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18</xdr:row>
          <xdr:rowOff>28575</xdr:rowOff>
        </xdr:from>
        <xdr:to>
          <xdr:col>20</xdr:col>
          <xdr:colOff>57150</xdr:colOff>
          <xdr:row>18</xdr:row>
          <xdr:rowOff>342900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xdr:twoCellAnchor>
    <xdr:from>
      <xdr:col>0</xdr:col>
      <xdr:colOff>7620</xdr:colOff>
      <xdr:row>27</xdr:row>
      <xdr:rowOff>38100</xdr:rowOff>
    </xdr:from>
    <xdr:to>
      <xdr:col>4</xdr:col>
      <xdr:colOff>259080</xdr:colOff>
      <xdr:row>27</xdr:row>
      <xdr:rowOff>320040</xdr:rowOff>
    </xdr:to>
    <xdr:sp macro="" textlink="">
      <xdr:nvSpPr>
        <xdr:cNvPr id="15" name="正方形/長方形 14"/>
        <xdr:cNvSpPr/>
      </xdr:nvSpPr>
      <xdr:spPr>
        <a:xfrm>
          <a:off x="7620" y="9553575"/>
          <a:ext cx="1623060" cy="28194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080"/>
            </a:lnSpc>
          </a:pPr>
          <a:r>
            <a:rPr kumimoji="1" lang="ja-JP" altLang="en-US" sz="1000" b="0">
              <a:solidFill>
                <a:sysClr val="windowText" lastClr="000000"/>
              </a:solidFill>
              <a:latin typeface="HGPｺﾞｼｯｸM" panose="020B0600000000000000" pitchFamily="50" charset="-128"/>
              <a:ea typeface="HGPｺﾞｼｯｸM" panose="020B0600000000000000" pitchFamily="50" charset="-128"/>
            </a:rPr>
            <a:t>検査課へ報告（修理検定時）</a:t>
          </a:r>
        </a:p>
      </xdr:txBody>
    </xdr:sp>
    <xdr:clientData/>
  </xdr:twoCellAnchor>
  <mc:AlternateContent xmlns:mc="http://schemas.openxmlformats.org/markup-compatibility/2006">
    <mc:Choice xmlns:a14="http://schemas.microsoft.com/office/drawing/2010/main" Requires="a14">
      <xdr:twoCellAnchor editAs="oneCell">
        <xdr:from>
          <xdr:col>4</xdr:col>
          <xdr:colOff>314325</xdr:colOff>
          <xdr:row>27</xdr:row>
          <xdr:rowOff>85725</xdr:rowOff>
        </xdr:from>
        <xdr:to>
          <xdr:col>19</xdr:col>
          <xdr:colOff>276225</xdr:colOff>
          <xdr:row>27</xdr:row>
          <xdr:rowOff>314325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検定後検査課へ報告の必要有。（※定期検査への周期等反映のため、検査課計画担当へ）</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10</xdr:row>
          <xdr:rowOff>28575</xdr:rowOff>
        </xdr:from>
        <xdr:to>
          <xdr:col>18</xdr:col>
          <xdr:colOff>200025</xdr:colOff>
          <xdr:row>10</xdr:row>
          <xdr:rowOff>333375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38100</xdr:rowOff>
        </xdr:from>
        <xdr:to>
          <xdr:col>7</xdr:col>
          <xdr:colOff>114300</xdr:colOff>
          <xdr:row>10</xdr:row>
          <xdr:rowOff>333375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xdr:row>
          <xdr:rowOff>38100</xdr:rowOff>
        </xdr:from>
        <xdr:to>
          <xdr:col>9</xdr:col>
          <xdr:colOff>295275</xdr:colOff>
          <xdr:row>10</xdr:row>
          <xdr:rowOff>333375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10</xdr:row>
          <xdr:rowOff>47625</xdr:rowOff>
        </xdr:from>
        <xdr:to>
          <xdr:col>12</xdr:col>
          <xdr:colOff>133350</xdr:colOff>
          <xdr:row>10</xdr:row>
          <xdr:rowOff>323850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28575</xdr:rowOff>
        </xdr:from>
        <xdr:to>
          <xdr:col>9</xdr:col>
          <xdr:colOff>219075</xdr:colOff>
          <xdr:row>11</xdr:row>
          <xdr:rowOff>323850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11</xdr:row>
          <xdr:rowOff>19050</xdr:rowOff>
        </xdr:from>
        <xdr:to>
          <xdr:col>15</xdr:col>
          <xdr:colOff>123825</xdr:colOff>
          <xdr:row>11</xdr:row>
          <xdr:rowOff>323850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xdr:row>
          <xdr:rowOff>19050</xdr:rowOff>
        </xdr:from>
        <xdr:to>
          <xdr:col>19</xdr:col>
          <xdr:colOff>9525</xdr:colOff>
          <xdr:row>11</xdr:row>
          <xdr:rowOff>333375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検定証印等の除去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28575</xdr:rowOff>
        </xdr:from>
        <xdr:to>
          <xdr:col>14</xdr:col>
          <xdr:colOff>133350</xdr:colOff>
          <xdr:row>18</xdr:row>
          <xdr:rowOff>342900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18</xdr:row>
          <xdr:rowOff>28575</xdr:rowOff>
        </xdr:from>
        <xdr:to>
          <xdr:col>8</xdr:col>
          <xdr:colOff>0</xdr:colOff>
          <xdr:row>18</xdr:row>
          <xdr:rowOff>342900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3</xdr:col>
          <xdr:colOff>266700</xdr:colOff>
          <xdr:row>18</xdr:row>
          <xdr:rowOff>342900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18</xdr:row>
          <xdr:rowOff>28575</xdr:rowOff>
        </xdr:from>
        <xdr:to>
          <xdr:col>20</xdr:col>
          <xdr:colOff>57150</xdr:colOff>
          <xdr:row>18</xdr:row>
          <xdr:rowOff>342900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xdr:twoCellAnchor>
    <xdr:from>
      <xdr:col>0</xdr:col>
      <xdr:colOff>7620</xdr:colOff>
      <xdr:row>27</xdr:row>
      <xdr:rowOff>38100</xdr:rowOff>
    </xdr:from>
    <xdr:to>
      <xdr:col>4</xdr:col>
      <xdr:colOff>259080</xdr:colOff>
      <xdr:row>27</xdr:row>
      <xdr:rowOff>320040</xdr:rowOff>
    </xdr:to>
    <xdr:sp macro="" textlink="">
      <xdr:nvSpPr>
        <xdr:cNvPr id="23" name="正方形/長方形 22"/>
        <xdr:cNvSpPr/>
      </xdr:nvSpPr>
      <xdr:spPr>
        <a:xfrm>
          <a:off x="7620" y="9553575"/>
          <a:ext cx="1623060" cy="28194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080"/>
            </a:lnSpc>
          </a:pPr>
          <a:r>
            <a:rPr kumimoji="1" lang="ja-JP" altLang="en-US" sz="1000" b="0">
              <a:solidFill>
                <a:sysClr val="windowText" lastClr="000000"/>
              </a:solidFill>
              <a:latin typeface="HGPｺﾞｼｯｸM" panose="020B0600000000000000" pitchFamily="50" charset="-128"/>
              <a:ea typeface="HGPｺﾞｼｯｸM" panose="020B0600000000000000" pitchFamily="50" charset="-128"/>
            </a:rPr>
            <a:t>検査課へ報告（修理検定時）</a:t>
          </a:r>
        </a:p>
      </xdr:txBody>
    </xdr:sp>
    <xdr:clientData/>
  </xdr:twoCellAnchor>
  <mc:AlternateContent xmlns:mc="http://schemas.openxmlformats.org/markup-compatibility/2006">
    <mc:Choice xmlns:a14="http://schemas.microsoft.com/office/drawing/2010/main" Requires="a14">
      <xdr:twoCellAnchor editAs="oneCell">
        <xdr:from>
          <xdr:col>4</xdr:col>
          <xdr:colOff>314325</xdr:colOff>
          <xdr:row>27</xdr:row>
          <xdr:rowOff>85725</xdr:rowOff>
        </xdr:from>
        <xdr:to>
          <xdr:col>19</xdr:col>
          <xdr:colOff>276225</xdr:colOff>
          <xdr:row>27</xdr:row>
          <xdr:rowOff>314325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検定後検査課へ報告の必要有。（※定期検査への周期等反映のため、検査課計画担当へ）</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10</xdr:row>
          <xdr:rowOff>28575</xdr:rowOff>
        </xdr:from>
        <xdr:to>
          <xdr:col>18</xdr:col>
          <xdr:colOff>200025</xdr:colOff>
          <xdr:row>10</xdr:row>
          <xdr:rowOff>333375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38100</xdr:rowOff>
        </xdr:from>
        <xdr:to>
          <xdr:col>7</xdr:col>
          <xdr:colOff>114300</xdr:colOff>
          <xdr:row>10</xdr:row>
          <xdr:rowOff>333375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xdr:row>
          <xdr:rowOff>38100</xdr:rowOff>
        </xdr:from>
        <xdr:to>
          <xdr:col>9</xdr:col>
          <xdr:colOff>295275</xdr:colOff>
          <xdr:row>10</xdr:row>
          <xdr:rowOff>333375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10</xdr:row>
          <xdr:rowOff>47625</xdr:rowOff>
        </xdr:from>
        <xdr:to>
          <xdr:col>12</xdr:col>
          <xdr:colOff>133350</xdr:colOff>
          <xdr:row>10</xdr:row>
          <xdr:rowOff>323850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28575</xdr:rowOff>
        </xdr:from>
        <xdr:to>
          <xdr:col>9</xdr:col>
          <xdr:colOff>219075</xdr:colOff>
          <xdr:row>11</xdr:row>
          <xdr:rowOff>323850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11</xdr:row>
          <xdr:rowOff>19050</xdr:rowOff>
        </xdr:from>
        <xdr:to>
          <xdr:col>15</xdr:col>
          <xdr:colOff>123825</xdr:colOff>
          <xdr:row>11</xdr:row>
          <xdr:rowOff>323850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xdr:row>
          <xdr:rowOff>19050</xdr:rowOff>
        </xdr:from>
        <xdr:to>
          <xdr:col>19</xdr:col>
          <xdr:colOff>9525</xdr:colOff>
          <xdr:row>11</xdr:row>
          <xdr:rowOff>333375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検定証印等の除去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28575</xdr:rowOff>
        </xdr:from>
        <xdr:to>
          <xdr:col>14</xdr:col>
          <xdr:colOff>133350</xdr:colOff>
          <xdr:row>18</xdr:row>
          <xdr:rowOff>342900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18</xdr:row>
          <xdr:rowOff>28575</xdr:rowOff>
        </xdr:from>
        <xdr:to>
          <xdr:col>8</xdr:col>
          <xdr:colOff>0</xdr:colOff>
          <xdr:row>18</xdr:row>
          <xdr:rowOff>342900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3</xdr:col>
          <xdr:colOff>266700</xdr:colOff>
          <xdr:row>18</xdr:row>
          <xdr:rowOff>342900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18</xdr:row>
          <xdr:rowOff>28575</xdr:rowOff>
        </xdr:from>
        <xdr:to>
          <xdr:col>20</xdr:col>
          <xdr:colOff>57150</xdr:colOff>
          <xdr:row>18</xdr:row>
          <xdr:rowOff>342900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xdr:twoCellAnchor>
    <xdr:from>
      <xdr:col>0</xdr:col>
      <xdr:colOff>7620</xdr:colOff>
      <xdr:row>27</xdr:row>
      <xdr:rowOff>38100</xdr:rowOff>
    </xdr:from>
    <xdr:to>
      <xdr:col>4</xdr:col>
      <xdr:colOff>259080</xdr:colOff>
      <xdr:row>27</xdr:row>
      <xdr:rowOff>320040</xdr:rowOff>
    </xdr:to>
    <xdr:sp macro="" textlink="">
      <xdr:nvSpPr>
        <xdr:cNvPr id="19" name="正方形/長方形 18"/>
        <xdr:cNvSpPr/>
      </xdr:nvSpPr>
      <xdr:spPr>
        <a:xfrm>
          <a:off x="7620" y="9553575"/>
          <a:ext cx="1623060" cy="28194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080"/>
            </a:lnSpc>
          </a:pPr>
          <a:r>
            <a:rPr kumimoji="1" lang="ja-JP" altLang="en-US" sz="1000" b="0">
              <a:solidFill>
                <a:sysClr val="windowText" lastClr="000000"/>
              </a:solidFill>
              <a:latin typeface="HGPｺﾞｼｯｸM" panose="020B0600000000000000" pitchFamily="50" charset="-128"/>
              <a:ea typeface="HGPｺﾞｼｯｸM" panose="020B0600000000000000" pitchFamily="50" charset="-128"/>
            </a:rPr>
            <a:t>検査課へ報告（修理検定時）</a:t>
          </a:r>
        </a:p>
      </xdr:txBody>
    </xdr:sp>
    <xdr:clientData/>
  </xdr:twoCellAnchor>
  <mc:AlternateContent xmlns:mc="http://schemas.openxmlformats.org/markup-compatibility/2006">
    <mc:Choice xmlns:a14="http://schemas.microsoft.com/office/drawing/2010/main" Requires="a14">
      <xdr:twoCellAnchor editAs="oneCell">
        <xdr:from>
          <xdr:col>4</xdr:col>
          <xdr:colOff>314325</xdr:colOff>
          <xdr:row>27</xdr:row>
          <xdr:rowOff>85725</xdr:rowOff>
        </xdr:from>
        <xdr:to>
          <xdr:col>19</xdr:col>
          <xdr:colOff>276225</xdr:colOff>
          <xdr:row>27</xdr:row>
          <xdr:rowOff>314325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検定後検査課へ報告の必要有。（※定期検査への周期等反映のため、検査課計画担当へ）</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10</xdr:row>
          <xdr:rowOff>28575</xdr:rowOff>
        </xdr:from>
        <xdr:to>
          <xdr:col>18</xdr:col>
          <xdr:colOff>200025</xdr:colOff>
          <xdr:row>10</xdr:row>
          <xdr:rowOff>333375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38100</xdr:rowOff>
        </xdr:from>
        <xdr:to>
          <xdr:col>7</xdr:col>
          <xdr:colOff>114300</xdr:colOff>
          <xdr:row>10</xdr:row>
          <xdr:rowOff>333375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xdr:row>
          <xdr:rowOff>38100</xdr:rowOff>
        </xdr:from>
        <xdr:to>
          <xdr:col>9</xdr:col>
          <xdr:colOff>295275</xdr:colOff>
          <xdr:row>10</xdr:row>
          <xdr:rowOff>333375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10</xdr:row>
          <xdr:rowOff>47625</xdr:rowOff>
        </xdr:from>
        <xdr:to>
          <xdr:col>12</xdr:col>
          <xdr:colOff>133350</xdr:colOff>
          <xdr:row>10</xdr:row>
          <xdr:rowOff>323850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28575</xdr:rowOff>
        </xdr:from>
        <xdr:to>
          <xdr:col>9</xdr:col>
          <xdr:colOff>219075</xdr:colOff>
          <xdr:row>11</xdr:row>
          <xdr:rowOff>323850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11</xdr:row>
          <xdr:rowOff>19050</xdr:rowOff>
        </xdr:from>
        <xdr:to>
          <xdr:col>15</xdr:col>
          <xdr:colOff>123825</xdr:colOff>
          <xdr:row>11</xdr:row>
          <xdr:rowOff>323850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xdr:row>
          <xdr:rowOff>19050</xdr:rowOff>
        </xdr:from>
        <xdr:to>
          <xdr:col>19</xdr:col>
          <xdr:colOff>9525</xdr:colOff>
          <xdr:row>11</xdr:row>
          <xdr:rowOff>333375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検定証印等の除去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28575</xdr:rowOff>
        </xdr:from>
        <xdr:to>
          <xdr:col>14</xdr:col>
          <xdr:colOff>133350</xdr:colOff>
          <xdr:row>18</xdr:row>
          <xdr:rowOff>342900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18</xdr:row>
          <xdr:rowOff>28575</xdr:rowOff>
        </xdr:from>
        <xdr:to>
          <xdr:col>8</xdr:col>
          <xdr:colOff>0</xdr:colOff>
          <xdr:row>18</xdr:row>
          <xdr:rowOff>342900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3</xdr:col>
          <xdr:colOff>266700</xdr:colOff>
          <xdr:row>18</xdr:row>
          <xdr:rowOff>342900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18</xdr:row>
          <xdr:rowOff>28575</xdr:rowOff>
        </xdr:from>
        <xdr:to>
          <xdr:col>20</xdr:col>
          <xdr:colOff>57150</xdr:colOff>
          <xdr:row>18</xdr:row>
          <xdr:rowOff>342900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xdr:twoCellAnchor>
    <xdr:from>
      <xdr:col>0</xdr:col>
      <xdr:colOff>7620</xdr:colOff>
      <xdr:row>27</xdr:row>
      <xdr:rowOff>38100</xdr:rowOff>
    </xdr:from>
    <xdr:to>
      <xdr:col>4</xdr:col>
      <xdr:colOff>259080</xdr:colOff>
      <xdr:row>27</xdr:row>
      <xdr:rowOff>320040</xdr:rowOff>
    </xdr:to>
    <xdr:sp macro="" textlink="">
      <xdr:nvSpPr>
        <xdr:cNvPr id="15" name="正方形/長方形 14"/>
        <xdr:cNvSpPr/>
      </xdr:nvSpPr>
      <xdr:spPr>
        <a:xfrm>
          <a:off x="7620" y="9553575"/>
          <a:ext cx="1623060" cy="28194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080"/>
            </a:lnSpc>
          </a:pPr>
          <a:r>
            <a:rPr kumimoji="1" lang="ja-JP" altLang="en-US" sz="1000" b="0">
              <a:solidFill>
                <a:sysClr val="windowText" lastClr="000000"/>
              </a:solidFill>
              <a:latin typeface="HGPｺﾞｼｯｸM" panose="020B0600000000000000" pitchFamily="50" charset="-128"/>
              <a:ea typeface="HGPｺﾞｼｯｸM" panose="020B0600000000000000" pitchFamily="50" charset="-128"/>
            </a:rPr>
            <a:t>検査課へ報告（修理検定時）</a:t>
          </a:r>
        </a:p>
      </xdr:txBody>
    </xdr:sp>
    <xdr:clientData/>
  </xdr:twoCellAnchor>
  <mc:AlternateContent xmlns:mc="http://schemas.openxmlformats.org/markup-compatibility/2006">
    <mc:Choice xmlns:a14="http://schemas.microsoft.com/office/drawing/2010/main" Requires="a14">
      <xdr:twoCellAnchor editAs="oneCell">
        <xdr:from>
          <xdr:col>4</xdr:col>
          <xdr:colOff>314325</xdr:colOff>
          <xdr:row>27</xdr:row>
          <xdr:rowOff>85725</xdr:rowOff>
        </xdr:from>
        <xdr:to>
          <xdr:col>19</xdr:col>
          <xdr:colOff>276225</xdr:colOff>
          <xdr:row>27</xdr:row>
          <xdr:rowOff>314325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検定後検査課へ報告の必要有。（※定期検査への周期等反映のため、検査課計画担当へ）</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vmlDrawing" Target="../drawings/vmlDrawing4.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3" Type="http://schemas.openxmlformats.org/officeDocument/2006/relationships/vmlDrawing" Target="../drawings/vmlDrawing5.vml"/><Relationship Id="rId7" Type="http://schemas.openxmlformats.org/officeDocument/2006/relationships/ctrlProp" Target="../ctrlProps/ctrlProp52.xml"/><Relationship Id="rId12" Type="http://schemas.openxmlformats.org/officeDocument/2006/relationships/ctrlProp" Target="../ctrlProps/ctrlProp57.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workbookViewId="0">
      <selection activeCell="C2" sqref="C2:F2"/>
    </sheetView>
  </sheetViews>
  <sheetFormatPr defaultColWidth="8.75" defaultRowHeight="18.75" x14ac:dyDescent="0.4"/>
  <cols>
    <col min="1" max="2" width="16.5" style="23" customWidth="1"/>
    <col min="3" max="16384" width="8.75" style="23"/>
  </cols>
  <sheetData>
    <row r="1" spans="1:6" x14ac:dyDescent="0.4">
      <c r="A1" s="23" t="s">
        <v>220</v>
      </c>
      <c r="C1" s="24" t="s">
        <v>48</v>
      </c>
    </row>
    <row r="2" spans="1:6" x14ac:dyDescent="0.4">
      <c r="A2" s="113" t="s">
        <v>1</v>
      </c>
      <c r="B2" s="113"/>
      <c r="C2" s="119"/>
      <c r="D2" s="120"/>
      <c r="E2" s="120"/>
      <c r="F2" s="120"/>
    </row>
    <row r="3" spans="1:6" x14ac:dyDescent="0.4">
      <c r="A3" s="113" t="s">
        <v>49</v>
      </c>
      <c r="B3" s="113"/>
      <c r="C3" s="117"/>
      <c r="D3" s="118"/>
      <c r="E3" s="118"/>
      <c r="F3" s="118"/>
    </row>
    <row r="4" spans="1:6" x14ac:dyDescent="0.4">
      <c r="A4" s="113" t="s">
        <v>50</v>
      </c>
      <c r="B4" s="113"/>
      <c r="C4" s="117"/>
      <c r="D4" s="118"/>
      <c r="E4" s="118"/>
      <c r="F4" s="118"/>
    </row>
    <row r="5" spans="1:6" x14ac:dyDescent="0.4">
      <c r="A5" s="113" t="s">
        <v>39</v>
      </c>
      <c r="B5" s="113"/>
      <c r="C5" s="115"/>
      <c r="D5" s="116"/>
      <c r="E5" s="116"/>
      <c r="F5" s="116"/>
    </row>
    <row r="6" spans="1:6" x14ac:dyDescent="0.4">
      <c r="A6" s="113" t="s">
        <v>2</v>
      </c>
      <c r="B6" s="3" t="s">
        <v>3</v>
      </c>
      <c r="C6" s="117"/>
      <c r="D6" s="118"/>
      <c r="E6" s="118"/>
      <c r="F6" s="118"/>
    </row>
    <row r="7" spans="1:6" x14ac:dyDescent="0.4">
      <c r="A7" s="113"/>
      <c r="B7" s="3" t="s">
        <v>51</v>
      </c>
      <c r="C7" s="117"/>
      <c r="D7" s="118"/>
      <c r="E7" s="118"/>
      <c r="F7" s="118"/>
    </row>
    <row r="8" spans="1:6" x14ac:dyDescent="0.4">
      <c r="A8" s="113" t="s">
        <v>52</v>
      </c>
      <c r="B8" s="113"/>
      <c r="C8" s="114"/>
      <c r="D8" s="114"/>
      <c r="E8" s="114"/>
      <c r="F8" s="114"/>
    </row>
    <row r="9" spans="1:6" s="102" customFormat="1" x14ac:dyDescent="0.4">
      <c r="A9" s="113" t="s">
        <v>249</v>
      </c>
      <c r="B9" s="113"/>
      <c r="C9" s="114"/>
      <c r="D9" s="114"/>
      <c r="E9" s="114"/>
      <c r="F9" s="114"/>
    </row>
    <row r="10" spans="1:6" s="35" customFormat="1" x14ac:dyDescent="0.4">
      <c r="A10" s="34"/>
      <c r="B10" s="34"/>
      <c r="C10" s="39"/>
      <c r="D10" s="39"/>
      <c r="E10" s="39"/>
      <c r="F10" s="39"/>
    </row>
    <row r="11" spans="1:6" x14ac:dyDescent="0.4">
      <c r="A11" s="112" t="s">
        <v>242</v>
      </c>
      <c r="B11" s="112"/>
    </row>
    <row r="12" spans="1:6" x14ac:dyDescent="0.4">
      <c r="A12" s="37" t="s">
        <v>57</v>
      </c>
      <c r="B12" s="110"/>
      <c r="C12" s="110"/>
      <c r="D12" s="110"/>
      <c r="E12" s="110"/>
      <c r="F12" s="110"/>
    </row>
    <row r="13" spans="1:6" x14ac:dyDescent="0.4">
      <c r="A13" s="38" t="s">
        <v>58</v>
      </c>
      <c r="B13" s="110"/>
      <c r="C13" s="110"/>
      <c r="D13" s="110"/>
      <c r="E13" s="110"/>
      <c r="F13" s="110"/>
    </row>
    <row r="14" spans="1:6" x14ac:dyDescent="0.4">
      <c r="A14" s="38" t="s">
        <v>56</v>
      </c>
      <c r="B14" s="111"/>
      <c r="C14" s="111"/>
      <c r="D14" s="111"/>
      <c r="E14" s="111"/>
      <c r="F14" s="111"/>
    </row>
    <row r="15" spans="1:6" x14ac:dyDescent="0.4">
      <c r="A15" s="23" t="s">
        <v>252</v>
      </c>
    </row>
  </sheetData>
  <sheetProtection password="E95D" sheet="1" selectLockedCells="1"/>
  <mergeCells count="19">
    <mergeCell ref="A5:B5"/>
    <mergeCell ref="C5:F5"/>
    <mergeCell ref="A6:A7"/>
    <mergeCell ref="C6:F6"/>
    <mergeCell ref="A2:B2"/>
    <mergeCell ref="C2:F2"/>
    <mergeCell ref="A3:B3"/>
    <mergeCell ref="C3:F3"/>
    <mergeCell ref="A4:B4"/>
    <mergeCell ref="C4:F4"/>
    <mergeCell ref="C7:F7"/>
    <mergeCell ref="B12:F12"/>
    <mergeCell ref="B13:F13"/>
    <mergeCell ref="B14:F14"/>
    <mergeCell ref="A11:B11"/>
    <mergeCell ref="A8:B8"/>
    <mergeCell ref="C8:F8"/>
    <mergeCell ref="A9:B9"/>
    <mergeCell ref="C9:F9"/>
  </mergeCells>
  <phoneticPr fontId="1"/>
  <dataValidations count="4">
    <dataValidation type="whole" allowBlank="1" showInputMessage="1" showErrorMessage="1" sqref="C8:F8 C10:F10">
      <formula1>0</formula1>
      <formula2>999</formula2>
    </dataValidation>
    <dataValidation type="date" operator="greaterThanOrEqual" allowBlank="1" showInputMessage="1" showErrorMessage="1" error="yyyy/mm/dd　形式で入力お願いします。" sqref="C2:F2">
      <formula1>36526</formula1>
    </dataValidation>
    <dataValidation type="date" operator="greaterThanOrEqual" allowBlank="1" showInputMessage="1" showErrorMessage="1" sqref="B14:F14">
      <formula1>36526</formula1>
    </dataValidation>
    <dataValidation type="list" allowBlank="1" showInputMessage="1" showErrorMessage="1" sqref="C9:F9">
      <formula1>"　,特定計量器製造事業者,特定計量器修理事業者,輸入事業者"</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Q29"/>
  <sheetViews>
    <sheetView zoomScaleNormal="100" workbookViewId="0">
      <selection activeCell="G2" sqref="G2"/>
    </sheetView>
  </sheetViews>
  <sheetFormatPr defaultColWidth="4.5" defaultRowHeight="28.35" customHeight="1" x14ac:dyDescent="0.4"/>
  <cols>
    <col min="26" max="27" width="4.5" customWidth="1"/>
    <col min="36" max="36" width="4.5" style="97"/>
    <col min="41" max="43" width="4.5" hidden="1" customWidth="1"/>
  </cols>
  <sheetData>
    <row r="1" spans="1:43" ht="28.35" customHeight="1" x14ac:dyDescent="0.4">
      <c r="A1" s="148" t="s">
        <v>243</v>
      </c>
      <c r="B1" s="148"/>
      <c r="C1" s="148"/>
      <c r="D1" s="148"/>
      <c r="E1" s="148"/>
      <c r="F1" s="148"/>
      <c r="G1" s="148"/>
      <c r="H1" s="148"/>
      <c r="I1" s="148"/>
      <c r="J1" s="148"/>
      <c r="K1" s="148"/>
      <c r="L1" s="148"/>
      <c r="M1" s="148"/>
      <c r="N1" s="148"/>
      <c r="O1" s="148"/>
      <c r="P1" s="148"/>
      <c r="Q1" s="148"/>
      <c r="R1" s="148"/>
      <c r="S1" s="148"/>
      <c r="T1" s="148"/>
      <c r="U1" s="1"/>
      <c r="V1" s="1"/>
      <c r="W1" s="1"/>
      <c r="X1" s="1"/>
      <c r="Y1" s="1"/>
      <c r="Z1" s="1"/>
      <c r="AA1" s="1"/>
      <c r="AB1" s="1"/>
      <c r="AC1" s="1"/>
      <c r="AD1" s="1"/>
      <c r="AE1" s="1"/>
      <c r="AF1" s="1"/>
      <c r="AG1" s="1"/>
    </row>
    <row r="2" spans="1:43" ht="28.35" customHeight="1" x14ac:dyDescent="0.4">
      <c r="A2" s="228" t="s">
        <v>4</v>
      </c>
      <c r="B2" s="137"/>
      <c r="C2" s="152"/>
      <c r="D2" s="152"/>
      <c r="E2" s="159"/>
      <c r="F2" s="15" t="s">
        <v>5</v>
      </c>
      <c r="G2" s="30">
        <v>1</v>
      </c>
      <c r="H2" s="93" t="s">
        <v>6</v>
      </c>
      <c r="I2" s="94">
        <f>MAX(識別表1!G2,識別表2!G2,識別表3!G2,識別表4!G2,識別表5!G2)</f>
        <v>1</v>
      </c>
      <c r="J2" s="151" t="s">
        <v>7</v>
      </c>
      <c r="K2" s="152"/>
      <c r="L2" s="153"/>
      <c r="M2" s="153"/>
      <c r="N2" s="153"/>
      <c r="O2" s="154"/>
      <c r="P2" s="136" t="s">
        <v>8</v>
      </c>
      <c r="Q2" s="137"/>
      <c r="R2" s="155"/>
      <c r="S2" s="155"/>
      <c r="T2" s="156"/>
      <c r="U2" s="1"/>
      <c r="V2" s="1"/>
      <c r="W2" s="1"/>
      <c r="X2" s="1"/>
      <c r="Y2" s="1"/>
      <c r="Z2" s="1"/>
      <c r="AA2" s="1"/>
      <c r="AB2" s="1"/>
      <c r="AC2" s="1"/>
      <c r="AD2" s="1"/>
      <c r="AE2" s="1"/>
      <c r="AF2" s="1"/>
      <c r="AG2" s="1"/>
      <c r="AH2" s="1"/>
      <c r="AI2" s="1"/>
      <c r="AJ2" s="1"/>
      <c r="AK2" s="1"/>
      <c r="AL2" s="1"/>
      <c r="AM2" s="1"/>
      <c r="AN2" s="1"/>
      <c r="AO2" s="1"/>
    </row>
    <row r="3" spans="1:43" ht="28.35" customHeight="1" x14ac:dyDescent="0.4">
      <c r="A3" s="228" t="s">
        <v>0</v>
      </c>
      <c r="B3" s="137"/>
      <c r="C3" s="125" t="str">
        <f>申請者情報!$C$3&amp;"　"&amp;申請者情報!$C$4&amp;IF(申請者情報!C9="特定計量器製造事業者","　(製造)",IF(申請者情報!C9="特定計量器修理事業者","　(修理)",IF(申請者情報!C9="輸入事業者","　(輸入)","")))</f>
        <v>　</v>
      </c>
      <c r="D3" s="125"/>
      <c r="E3" s="125"/>
      <c r="F3" s="125"/>
      <c r="G3" s="125"/>
      <c r="H3" s="125"/>
      <c r="I3" s="125"/>
      <c r="J3" s="125"/>
      <c r="K3" s="125"/>
      <c r="L3" s="125"/>
      <c r="M3" s="125"/>
      <c r="N3" s="125"/>
      <c r="O3" s="126"/>
      <c r="P3" s="136" t="s">
        <v>245</v>
      </c>
      <c r="Q3" s="137"/>
      <c r="R3" s="157"/>
      <c r="S3" s="157"/>
      <c r="T3" s="158"/>
      <c r="U3" s="1"/>
      <c r="V3" s="1"/>
      <c r="W3" s="1"/>
      <c r="X3" s="1"/>
      <c r="Y3" s="1"/>
      <c r="Z3" s="1"/>
      <c r="AA3" s="1"/>
      <c r="AB3" s="1"/>
      <c r="AC3" s="1"/>
      <c r="AD3" s="1"/>
      <c r="AJ3"/>
      <c r="AO3" s="97"/>
    </row>
    <row r="4" spans="1:43" s="48" customFormat="1" ht="28.35" customHeight="1" x14ac:dyDescent="0.4">
      <c r="A4" s="136" t="s">
        <v>136</v>
      </c>
      <c r="B4" s="137"/>
      <c r="C4" s="142"/>
      <c r="D4" s="142"/>
      <c r="E4" s="143"/>
      <c r="F4" s="151" t="s">
        <v>81</v>
      </c>
      <c r="G4" s="152"/>
      <c r="H4" s="142"/>
      <c r="I4" s="142"/>
      <c r="J4" s="143"/>
      <c r="K4" s="229" t="s">
        <v>149</v>
      </c>
      <c r="L4" s="230"/>
      <c r="M4" s="142"/>
      <c r="N4" s="142"/>
      <c r="O4" s="143"/>
      <c r="P4" s="136" t="s">
        <v>42</v>
      </c>
      <c r="Q4" s="137"/>
      <c r="R4" s="157"/>
      <c r="S4" s="157"/>
      <c r="T4" s="158"/>
      <c r="U4" s="1"/>
      <c r="V4" s="1"/>
      <c r="W4" s="1"/>
      <c r="X4" s="1"/>
      <c r="Y4" s="1"/>
      <c r="Z4"/>
      <c r="AA4"/>
      <c r="AB4"/>
      <c r="AC4"/>
      <c r="AD4"/>
      <c r="AO4" s="97"/>
    </row>
    <row r="5" spans="1:43" s="97" customFormat="1" ht="28.35" customHeight="1" x14ac:dyDescent="0.4">
      <c r="A5" s="160" t="s">
        <v>236</v>
      </c>
      <c r="B5" s="161"/>
      <c r="C5" s="132"/>
      <c r="D5" s="133"/>
      <c r="E5" s="133"/>
      <c r="F5" s="134"/>
      <c r="G5" s="162"/>
      <c r="H5" s="163"/>
      <c r="I5" s="163"/>
      <c r="J5" s="164"/>
      <c r="K5" s="136" t="s">
        <v>231</v>
      </c>
      <c r="L5" s="137"/>
      <c r="M5" s="157"/>
      <c r="N5" s="157"/>
      <c r="O5" s="158"/>
      <c r="P5" s="149" t="s">
        <v>237</v>
      </c>
      <c r="Q5" s="150"/>
      <c r="R5" s="142"/>
      <c r="S5" s="142"/>
      <c r="T5" s="143"/>
      <c r="U5" s="1"/>
      <c r="V5" s="1"/>
      <c r="W5" s="1"/>
      <c r="X5" s="1"/>
      <c r="Y5" s="1"/>
    </row>
    <row r="6" spans="1:43" ht="28.35" customHeight="1" x14ac:dyDescent="0.4">
      <c r="A6" s="136" t="s">
        <v>43</v>
      </c>
      <c r="B6" s="137"/>
      <c r="C6" s="142"/>
      <c r="D6" s="142"/>
      <c r="E6" s="142"/>
      <c r="F6" s="142"/>
      <c r="G6" s="142"/>
      <c r="H6" s="142"/>
      <c r="I6" s="142"/>
      <c r="J6" s="143"/>
      <c r="K6" s="136" t="s">
        <v>247</v>
      </c>
      <c r="L6" s="137"/>
      <c r="M6" s="140"/>
      <c r="N6" s="140"/>
      <c r="O6" s="141"/>
      <c r="P6" s="136" t="s">
        <v>238</v>
      </c>
      <c r="Q6" s="137"/>
      <c r="R6" s="127" t="str">
        <f>IF(AND(C9="",E9=""),"",IF(_xlfn.AGGREGATE(4,6,AO7:AO8)&gt;10000,"高精度","通常"))</f>
        <v/>
      </c>
      <c r="S6" s="128"/>
      <c r="T6" s="129"/>
      <c r="AD6" s="97"/>
      <c r="AJ6"/>
    </row>
    <row r="7" spans="1:43" s="21" customFormat="1" ht="28.35" customHeight="1" x14ac:dyDescent="0.25">
      <c r="A7" s="190" t="s">
        <v>139</v>
      </c>
      <c r="B7" s="173"/>
      <c r="C7" s="135" t="s">
        <v>235</v>
      </c>
      <c r="D7" s="135"/>
      <c r="E7" s="135"/>
      <c r="F7" s="231"/>
      <c r="G7" s="231"/>
      <c r="H7" s="231"/>
      <c r="I7" s="231"/>
      <c r="J7" s="58" t="s">
        <v>55</v>
      </c>
      <c r="K7" s="190" t="s">
        <v>246</v>
      </c>
      <c r="L7" s="173"/>
      <c r="M7" s="232"/>
      <c r="N7" s="231"/>
      <c r="O7" s="58" t="s">
        <v>55</v>
      </c>
      <c r="P7" s="136" t="s">
        <v>138</v>
      </c>
      <c r="Q7" s="137"/>
      <c r="R7" s="138"/>
      <c r="S7" s="139"/>
      <c r="T7" s="101" t="s">
        <v>55</v>
      </c>
      <c r="U7" s="1"/>
      <c r="V7" s="1"/>
      <c r="W7" s="1"/>
      <c r="X7" s="1"/>
      <c r="Y7" s="1"/>
      <c r="AA7" s="20"/>
      <c r="AB7" s="97"/>
      <c r="AC7" s="97"/>
      <c r="AD7" s="97"/>
      <c r="AJ7" s="97"/>
      <c r="AO7" s="21" t="e">
        <f>AP7/AQ7</f>
        <v>#DIV/0!</v>
      </c>
      <c r="AP7" s="21">
        <f>IF(J7="t",F7*1000000,IF(J7="kg",F7*1000,IF(J7="mg",F7/1000,F7)))</f>
        <v>0</v>
      </c>
      <c r="AQ7" s="21">
        <f>IF(O7="kg",M7*1000,IF(O7="mg",M7/1000,M7))</f>
        <v>0</v>
      </c>
    </row>
    <row r="8" spans="1:43" s="48" customFormat="1" ht="28.35" customHeight="1" x14ac:dyDescent="0.25">
      <c r="A8" s="174"/>
      <c r="B8" s="175"/>
      <c r="C8" s="240" t="s">
        <v>148</v>
      </c>
      <c r="D8" s="240"/>
      <c r="E8" s="240"/>
      <c r="F8" s="145" t="s">
        <v>251</v>
      </c>
      <c r="G8" s="145"/>
      <c r="H8" s="145"/>
      <c r="I8" s="145"/>
      <c r="J8" s="59" t="s">
        <v>55</v>
      </c>
      <c r="K8" s="174"/>
      <c r="L8" s="175"/>
      <c r="M8" s="144" t="s">
        <v>251</v>
      </c>
      <c r="N8" s="145"/>
      <c r="O8" s="59" t="s">
        <v>55</v>
      </c>
      <c r="P8" s="136" t="s">
        <v>44</v>
      </c>
      <c r="Q8" s="137"/>
      <c r="R8" s="138" t="s">
        <v>250</v>
      </c>
      <c r="S8" s="139"/>
      <c r="T8" s="101" t="s">
        <v>55</v>
      </c>
      <c r="U8" s="1"/>
      <c r="V8" s="1"/>
      <c r="W8" s="1"/>
      <c r="X8" s="1"/>
      <c r="Y8" s="1"/>
      <c r="AA8" s="97"/>
      <c r="AB8" s="97"/>
      <c r="AC8" s="21"/>
      <c r="AD8" s="21"/>
      <c r="AJ8" s="97"/>
      <c r="AO8" s="48" t="e">
        <f>AP8/AQ8</f>
        <v>#VALUE!</v>
      </c>
      <c r="AP8" s="97" t="str">
        <f>IF(OR(F8="-",F8=""),"",IF(J8="t",F8*1000000,IF(J8="kg",F8*1000,IF(J8="mg",F8/1000,F8))))</f>
        <v/>
      </c>
      <c r="AQ8" s="97" t="str">
        <f>IF(OR(M8="-",M8=""),"",IF(O8="kg",M8*1000,IF(O8="mg",M8/1000,M8)))</f>
        <v/>
      </c>
    </row>
    <row r="9" spans="1:43" s="20" customFormat="1" ht="28.35" customHeight="1" x14ac:dyDescent="0.4">
      <c r="A9" s="136" t="s">
        <v>244</v>
      </c>
      <c r="B9" s="137"/>
      <c r="C9" s="146" t="str">
        <f>IF(OR(F7="",M7=""),"",(AP7/AQ7)&amp;"目量")</f>
        <v/>
      </c>
      <c r="D9" s="146"/>
      <c r="E9" s="146" t="str">
        <f>IF(OR(F8="",F8="-",M8="",M8="-"),"",(AP8/AQ8)&amp;"目量")</f>
        <v/>
      </c>
      <c r="F9" s="147"/>
      <c r="G9" s="136" t="s">
        <v>154</v>
      </c>
      <c r="H9" s="137"/>
      <c r="I9" s="130"/>
      <c r="J9" s="131"/>
      <c r="K9" s="239" t="s">
        <v>241</v>
      </c>
      <c r="L9" s="150"/>
      <c r="M9" s="233" t="s">
        <v>248</v>
      </c>
      <c r="N9" s="233"/>
      <c r="O9" s="121"/>
      <c r="P9" s="121"/>
      <c r="Q9" s="121"/>
      <c r="R9" s="121"/>
      <c r="S9" s="121"/>
      <c r="T9" s="122"/>
    </row>
    <row r="10" spans="1:43" s="97" customFormat="1" ht="28.35" customHeight="1" x14ac:dyDescent="0.4">
      <c r="A10" s="136" t="s">
        <v>230</v>
      </c>
      <c r="B10" s="137"/>
      <c r="C10" s="123"/>
      <c r="D10" s="123"/>
      <c r="E10" s="123"/>
      <c r="F10" s="123"/>
      <c r="G10" s="123"/>
      <c r="H10" s="123"/>
      <c r="I10" s="123"/>
      <c r="J10" s="123"/>
      <c r="K10" s="123"/>
      <c r="L10" s="123"/>
      <c r="M10" s="123"/>
      <c r="N10" s="123"/>
      <c r="O10" s="123"/>
      <c r="P10" s="123"/>
      <c r="Q10" s="123"/>
      <c r="R10" s="123"/>
      <c r="S10" s="123"/>
      <c r="T10" s="124"/>
      <c r="U10" s="1"/>
      <c r="V10" s="1"/>
      <c r="W10" s="1"/>
      <c r="X10" s="1"/>
      <c r="Y10" s="1"/>
      <c r="Z10" s="20"/>
      <c r="AA10" s="21"/>
      <c r="AB10" s="21"/>
      <c r="AC10" s="20"/>
      <c r="AD10" s="20"/>
    </row>
    <row r="11" spans="1:43" s="97" customFormat="1" ht="28.35" customHeight="1" x14ac:dyDescent="0.4">
      <c r="A11" s="172" t="s">
        <v>234</v>
      </c>
      <c r="B11" s="173"/>
      <c r="C11" s="169" t="s">
        <v>232</v>
      </c>
      <c r="D11" s="169"/>
      <c r="E11" s="169"/>
      <c r="F11" s="178"/>
      <c r="G11" s="178"/>
      <c r="H11" s="178"/>
      <c r="I11" s="178"/>
      <c r="J11" s="178"/>
      <c r="K11" s="178"/>
      <c r="L11" s="178"/>
      <c r="M11" s="178"/>
      <c r="N11" s="178"/>
      <c r="O11" s="178"/>
      <c r="P11" s="178"/>
      <c r="Q11" s="178"/>
      <c r="R11" s="178"/>
      <c r="S11" s="178"/>
      <c r="T11" s="179"/>
      <c r="U11" s="1"/>
      <c r="V11" s="1"/>
      <c r="W11" s="1"/>
      <c r="X11" s="1"/>
      <c r="Y11" s="1"/>
      <c r="AA11" s="20"/>
      <c r="AB11" s="20"/>
      <c r="AC11" s="20"/>
      <c r="AD11" s="20"/>
      <c r="AE11" s="21"/>
      <c r="AF11" s="21"/>
      <c r="AG11" s="21"/>
      <c r="AH11" s="21"/>
      <c r="AI11" s="21"/>
    </row>
    <row r="12" spans="1:43" s="21" customFormat="1" ht="28.35" customHeight="1" x14ac:dyDescent="0.4">
      <c r="A12" s="174"/>
      <c r="B12" s="175"/>
      <c r="C12" s="170" t="s">
        <v>233</v>
      </c>
      <c r="D12" s="171"/>
      <c r="E12" s="171"/>
      <c r="F12" s="176"/>
      <c r="G12" s="176"/>
      <c r="H12" s="176"/>
      <c r="I12" s="176"/>
      <c r="J12" s="176"/>
      <c r="K12" s="176"/>
      <c r="L12" s="176"/>
      <c r="M12" s="176"/>
      <c r="N12" s="176"/>
      <c r="O12" s="176"/>
      <c r="P12" s="176"/>
      <c r="Q12" s="176"/>
      <c r="R12" s="176"/>
      <c r="S12" s="176"/>
      <c r="T12" s="177"/>
      <c r="U12" s="20"/>
      <c r="V12" s="20"/>
      <c r="W12" s="48"/>
      <c r="X12" s="48"/>
      <c r="AD12" s="97"/>
    </row>
    <row r="13" spans="1:43" s="21" customFormat="1" ht="28.35" customHeight="1" x14ac:dyDescent="0.4">
      <c r="A13" s="136" t="s">
        <v>45</v>
      </c>
      <c r="B13" s="137"/>
      <c r="C13" s="105" t="s">
        <v>46</v>
      </c>
      <c r="D13" s="165"/>
      <c r="E13" s="165"/>
      <c r="F13" s="165"/>
      <c r="G13" s="165"/>
      <c r="H13" s="165"/>
      <c r="I13" s="165"/>
      <c r="J13" s="166"/>
      <c r="K13" s="106" t="s">
        <v>47</v>
      </c>
      <c r="L13" s="167"/>
      <c r="M13" s="167"/>
      <c r="N13" s="167"/>
      <c r="O13" s="167"/>
      <c r="P13" s="167"/>
      <c r="Q13" s="167"/>
      <c r="R13" s="167"/>
      <c r="S13" s="167"/>
      <c r="T13" s="168"/>
      <c r="U13" s="97"/>
      <c r="V13" s="97"/>
      <c r="W13" s="97"/>
      <c r="X13" s="97"/>
      <c r="Y13" s="97"/>
      <c r="AA13" s="48"/>
      <c r="AB13" s="48"/>
      <c r="AC13"/>
      <c r="AD13"/>
      <c r="AE13" s="20"/>
      <c r="AF13" s="20"/>
      <c r="AG13" s="20"/>
      <c r="AH13" s="20"/>
      <c r="AI13" s="20"/>
      <c r="AJ13" s="97"/>
    </row>
    <row r="14" spans="1:43" s="20" customFormat="1" ht="28.35" customHeight="1" x14ac:dyDescent="0.4">
      <c r="A14" s="190" t="s">
        <v>41</v>
      </c>
      <c r="B14" s="173"/>
      <c r="C14" s="184"/>
      <c r="D14" s="184"/>
      <c r="E14" s="184"/>
      <c r="F14" s="184"/>
      <c r="G14" s="184"/>
      <c r="H14" s="184"/>
      <c r="I14" s="184"/>
      <c r="J14" s="184"/>
      <c r="K14" s="184"/>
      <c r="L14" s="184"/>
      <c r="M14" s="184"/>
      <c r="N14" s="184"/>
      <c r="O14" s="184"/>
      <c r="P14" s="184"/>
      <c r="Q14" s="184"/>
      <c r="R14" s="184"/>
      <c r="S14" s="184"/>
      <c r="T14" s="185"/>
      <c r="U14" s="97"/>
      <c r="V14" s="97"/>
      <c r="W14" s="97"/>
      <c r="X14" s="97"/>
      <c r="Y14" s="97"/>
      <c r="AA14"/>
      <c r="AB14"/>
      <c r="AC14" s="97"/>
      <c r="AD14" s="97"/>
      <c r="AJ14" s="97"/>
    </row>
    <row r="15" spans="1:43" s="20" customFormat="1" ht="28.35" customHeight="1" x14ac:dyDescent="0.4">
      <c r="A15" s="191"/>
      <c r="B15" s="192"/>
      <c r="C15" s="186"/>
      <c r="D15" s="186"/>
      <c r="E15" s="186"/>
      <c r="F15" s="186"/>
      <c r="G15" s="186"/>
      <c r="H15" s="186"/>
      <c r="I15" s="186"/>
      <c r="J15" s="186"/>
      <c r="K15" s="186"/>
      <c r="L15" s="186"/>
      <c r="M15" s="186"/>
      <c r="N15" s="186"/>
      <c r="O15" s="186"/>
      <c r="P15" s="186"/>
      <c r="Q15" s="186"/>
      <c r="R15" s="186"/>
      <c r="S15" s="186"/>
      <c r="T15" s="187"/>
      <c r="U15" s="97"/>
      <c r="V15" s="97"/>
      <c r="W15" s="97"/>
      <c r="X15" s="97"/>
      <c r="Y15" s="97"/>
      <c r="AA15" s="97"/>
      <c r="AB15" s="97"/>
      <c r="AC15" s="97"/>
      <c r="AD15" s="97"/>
      <c r="AE15" s="48"/>
      <c r="AF15" s="48"/>
      <c r="AG15" s="48"/>
      <c r="AH15" s="48"/>
      <c r="AI15" s="48"/>
      <c r="AJ15" s="97"/>
    </row>
    <row r="16" spans="1:43" s="48" customFormat="1" ht="28.35" customHeight="1" x14ac:dyDescent="0.4">
      <c r="A16" s="174"/>
      <c r="B16" s="175"/>
      <c r="C16" s="188"/>
      <c r="D16" s="188"/>
      <c r="E16" s="188"/>
      <c r="F16" s="188"/>
      <c r="G16" s="188"/>
      <c r="H16" s="188"/>
      <c r="I16" s="188"/>
      <c r="J16" s="188"/>
      <c r="K16" s="188"/>
      <c r="L16" s="188"/>
      <c r="M16" s="188"/>
      <c r="N16" s="188"/>
      <c r="O16" s="188"/>
      <c r="P16" s="188"/>
      <c r="Q16" s="188"/>
      <c r="R16" s="188"/>
      <c r="S16" s="188"/>
      <c r="T16" s="189"/>
      <c r="U16"/>
      <c r="V16"/>
      <c r="W16"/>
      <c r="X16"/>
      <c r="Y16"/>
      <c r="AA16" s="97"/>
      <c r="AB16" s="97"/>
      <c r="AC16"/>
      <c r="AD16"/>
      <c r="AE16"/>
      <c r="AF16"/>
      <c r="AG16"/>
      <c r="AH16"/>
      <c r="AI16"/>
      <c r="AJ16" s="97"/>
    </row>
    <row r="17" spans="1:35" ht="28.35" customHeight="1" x14ac:dyDescent="0.4">
      <c r="A17" s="136" t="s">
        <v>155</v>
      </c>
      <c r="B17" s="137"/>
      <c r="C17" s="180" t="str">
        <f>IF(申請者情報!B14="","",申請者情報!B14)</f>
        <v/>
      </c>
      <c r="D17" s="180"/>
      <c r="E17" s="180"/>
      <c r="F17" s="181"/>
      <c r="G17" s="182" t="str">
        <f>IF(申請者情報!B12="","",申請者情報!B12)</f>
        <v/>
      </c>
      <c r="H17" s="182"/>
      <c r="I17" s="182"/>
      <c r="J17" s="182"/>
      <c r="K17" s="182"/>
      <c r="L17" s="182"/>
      <c r="M17" s="182"/>
      <c r="N17" s="182"/>
      <c r="O17" s="182"/>
      <c r="P17" s="182"/>
      <c r="Q17" s="182"/>
      <c r="R17" s="182"/>
      <c r="S17" s="182"/>
      <c r="T17" s="183"/>
      <c r="U17" s="20"/>
      <c r="V17" s="20"/>
      <c r="W17" s="20"/>
      <c r="X17" s="20"/>
      <c r="Y17" s="20"/>
      <c r="AE17" s="97"/>
      <c r="AF17" s="97"/>
      <c r="AG17" s="97"/>
      <c r="AH17" s="97"/>
      <c r="AI17" s="97"/>
    </row>
    <row r="18" spans="1:35" s="97" customFormat="1" ht="28.35" customHeight="1" x14ac:dyDescent="0.4">
      <c r="A18" s="2"/>
      <c r="B18"/>
      <c r="C18"/>
      <c r="D18"/>
      <c r="E18"/>
      <c r="F18"/>
      <c r="G18"/>
      <c r="H18"/>
      <c r="I18"/>
      <c r="J18"/>
      <c r="K18"/>
      <c r="L18"/>
      <c r="M18"/>
      <c r="N18"/>
      <c r="O18"/>
      <c r="P18"/>
      <c r="Q18"/>
      <c r="R18"/>
      <c r="S18"/>
      <c r="T18"/>
      <c r="U18" s="21"/>
      <c r="V18" s="21"/>
      <c r="W18" s="20"/>
      <c r="X18" s="20"/>
      <c r="Y18" s="48"/>
      <c r="AA18"/>
      <c r="AB18"/>
      <c r="AC18"/>
      <c r="AD18"/>
    </row>
    <row r="19" spans="1:35" s="97" customFormat="1" ht="28.35" customHeight="1" x14ac:dyDescent="0.4">
      <c r="A19" s="235" t="s">
        <v>239</v>
      </c>
      <c r="B19" s="236"/>
      <c r="C19" s="237"/>
      <c r="D19" s="237"/>
      <c r="E19" s="237"/>
      <c r="F19" s="237"/>
      <c r="G19" s="237"/>
      <c r="H19" s="237"/>
      <c r="I19" s="237"/>
      <c r="J19" s="237"/>
      <c r="K19" s="237"/>
      <c r="L19" s="237"/>
      <c r="M19" s="237"/>
      <c r="N19" s="237"/>
      <c r="O19" s="237"/>
      <c r="P19" s="237"/>
      <c r="Q19" s="237"/>
      <c r="R19" s="237"/>
      <c r="S19" s="237"/>
      <c r="T19" s="238"/>
      <c r="U19" s="48"/>
      <c r="V19" s="48"/>
      <c r="Y19" s="20"/>
      <c r="AA19"/>
      <c r="AB19"/>
      <c r="AC19"/>
      <c r="AD19"/>
      <c r="AE19"/>
      <c r="AF19"/>
      <c r="AG19"/>
      <c r="AH19"/>
      <c r="AI19"/>
    </row>
    <row r="20" spans="1:35" ht="28.35" customHeight="1" x14ac:dyDescent="0.4">
      <c r="A20" s="98"/>
      <c r="B20" s="98"/>
      <c r="C20" s="99"/>
      <c r="D20" s="99"/>
      <c r="E20" s="99"/>
      <c r="F20" s="99"/>
      <c r="G20" s="99"/>
      <c r="H20" s="99"/>
      <c r="I20" s="99"/>
      <c r="J20" s="99"/>
      <c r="K20" s="99"/>
      <c r="L20" s="99"/>
      <c r="M20" s="99"/>
      <c r="N20" s="99"/>
      <c r="O20" s="99"/>
      <c r="P20" s="99"/>
      <c r="Q20" s="99"/>
      <c r="R20" s="99"/>
      <c r="S20" s="99"/>
      <c r="T20" s="99"/>
      <c r="U20" s="20"/>
      <c r="V20" s="20"/>
      <c r="W20" s="97"/>
      <c r="X20" s="97"/>
      <c r="Y20" s="97"/>
    </row>
    <row r="21" spans="1:35" ht="28.35" customHeight="1" x14ac:dyDescent="0.4">
      <c r="A21" t="s">
        <v>11</v>
      </c>
      <c r="U21" s="97"/>
      <c r="V21" s="97"/>
      <c r="W21" s="21"/>
      <c r="X21" s="21"/>
      <c r="Y21" s="97"/>
    </row>
    <row r="22" spans="1:35" ht="28.35" customHeight="1" x14ac:dyDescent="0.4">
      <c r="A22" s="205" t="s">
        <v>14</v>
      </c>
      <c r="B22" s="206"/>
      <c r="C22" s="206"/>
      <c r="D22" s="206"/>
      <c r="E22" s="241"/>
      <c r="F22" s="241"/>
      <c r="G22" s="241"/>
      <c r="H22" s="241"/>
      <c r="I22" s="241"/>
      <c r="J22" s="242"/>
      <c r="K22" s="222" t="s">
        <v>15</v>
      </c>
      <c r="L22" s="223"/>
      <c r="M22" s="223"/>
      <c r="N22" s="243"/>
      <c r="O22" s="243"/>
      <c r="P22" s="243"/>
      <c r="Q22" s="243"/>
      <c r="R22" s="243"/>
      <c r="S22" s="243"/>
      <c r="T22" s="244"/>
      <c r="U22" s="97"/>
      <c r="V22" s="97"/>
      <c r="W22" s="21"/>
      <c r="X22" s="21"/>
      <c r="Y22" s="21"/>
    </row>
    <row r="23" spans="1:35" ht="28.35" customHeight="1" x14ac:dyDescent="0.4">
      <c r="A23" s="205" t="s">
        <v>12</v>
      </c>
      <c r="B23" s="206"/>
      <c r="C23" s="206"/>
      <c r="D23" s="206"/>
      <c r="E23" s="206" t="str">
        <f>IF(R4="","",R4)</f>
        <v/>
      </c>
      <c r="F23" s="206"/>
      <c r="G23" s="206"/>
      <c r="H23" s="206"/>
      <c r="I23" s="206"/>
      <c r="J23" s="221"/>
      <c r="K23" s="224"/>
      <c r="L23" s="225"/>
      <c r="M23" s="225"/>
      <c r="N23" s="226"/>
      <c r="O23" s="226"/>
      <c r="P23" s="226"/>
      <c r="Q23" s="226"/>
      <c r="R23" s="226"/>
      <c r="S23" s="226"/>
      <c r="T23" s="227"/>
      <c r="U23" s="21"/>
      <c r="V23" s="21"/>
      <c r="W23" s="20"/>
      <c r="X23" s="20"/>
      <c r="Y23" s="21"/>
    </row>
    <row r="24" spans="1:35" ht="28.35" customHeight="1" x14ac:dyDescent="0.4">
      <c r="A24" s="205" t="s">
        <v>13</v>
      </c>
      <c r="B24" s="206"/>
      <c r="C24" s="209" t="str">
        <f>IF(E22="","",IF(H24="",E23,E23-H24))</f>
        <v/>
      </c>
      <c r="D24" s="209"/>
      <c r="E24" s="210"/>
      <c r="F24" s="160" t="s">
        <v>240</v>
      </c>
      <c r="G24" s="213"/>
      <c r="H24" s="217" t="str">
        <f>IF(SUM(N24:O26,S24:T26)=0,"",SUM(N24:O26,S24:T26))</f>
        <v/>
      </c>
      <c r="I24" s="217"/>
      <c r="J24" s="218"/>
      <c r="K24" s="197" t="s">
        <v>65</v>
      </c>
      <c r="L24" s="198"/>
      <c r="M24" s="198"/>
      <c r="N24" s="201"/>
      <c r="O24" s="202"/>
      <c r="P24" s="197" t="s">
        <v>62</v>
      </c>
      <c r="Q24" s="198"/>
      <c r="R24" s="198"/>
      <c r="S24" s="201"/>
      <c r="T24" s="202"/>
      <c r="U24" s="21"/>
      <c r="V24" s="21"/>
      <c r="W24" s="20"/>
      <c r="X24" s="20"/>
      <c r="Y24" s="20"/>
    </row>
    <row r="25" spans="1:35" ht="28.35" customHeight="1" x14ac:dyDescent="0.4">
      <c r="A25" s="205"/>
      <c r="B25" s="206"/>
      <c r="C25" s="209"/>
      <c r="D25" s="209"/>
      <c r="E25" s="210"/>
      <c r="F25" s="214"/>
      <c r="G25" s="213"/>
      <c r="H25" s="217"/>
      <c r="I25" s="217"/>
      <c r="J25" s="218"/>
      <c r="K25" s="197" t="s">
        <v>60</v>
      </c>
      <c r="L25" s="198"/>
      <c r="M25" s="198"/>
      <c r="N25" s="201"/>
      <c r="O25" s="202"/>
      <c r="P25" s="197" t="s">
        <v>63</v>
      </c>
      <c r="Q25" s="198"/>
      <c r="R25" s="198"/>
      <c r="S25" s="201"/>
      <c r="T25" s="202"/>
      <c r="U25" s="20"/>
      <c r="V25" s="20"/>
      <c r="W25" s="20"/>
      <c r="X25" s="20"/>
      <c r="Y25" s="20"/>
    </row>
    <row r="26" spans="1:35" ht="28.35" customHeight="1" thickBot="1" x14ac:dyDescent="0.45">
      <c r="A26" s="207"/>
      <c r="B26" s="208"/>
      <c r="C26" s="211"/>
      <c r="D26" s="211"/>
      <c r="E26" s="212"/>
      <c r="F26" s="215"/>
      <c r="G26" s="216"/>
      <c r="H26" s="219"/>
      <c r="I26" s="219"/>
      <c r="J26" s="220"/>
      <c r="K26" s="199" t="s">
        <v>61</v>
      </c>
      <c r="L26" s="200"/>
      <c r="M26" s="200"/>
      <c r="N26" s="203"/>
      <c r="O26" s="204"/>
      <c r="P26" s="199" t="s">
        <v>64</v>
      </c>
      <c r="Q26" s="200"/>
      <c r="R26" s="200"/>
      <c r="S26" s="203"/>
      <c r="T26" s="204"/>
      <c r="U26" s="20"/>
      <c r="V26" s="20"/>
      <c r="W26" s="48"/>
      <c r="X26" s="48"/>
      <c r="Y26" s="20"/>
    </row>
    <row r="27" spans="1:35" ht="28.35" customHeight="1" thickTop="1" x14ac:dyDescent="0.4">
      <c r="A27" s="193" t="s">
        <v>16</v>
      </c>
      <c r="B27" s="194"/>
      <c r="C27" s="194"/>
      <c r="D27" s="194"/>
      <c r="E27" s="194"/>
      <c r="F27" s="195"/>
      <c r="G27" s="195"/>
      <c r="H27" s="195"/>
      <c r="I27" s="195"/>
      <c r="J27" s="196"/>
      <c r="K27" s="193" t="s">
        <v>17</v>
      </c>
      <c r="L27" s="194"/>
      <c r="M27" s="194"/>
      <c r="N27" s="103"/>
      <c r="O27" s="104" t="s">
        <v>18</v>
      </c>
      <c r="P27" s="195"/>
      <c r="Q27" s="195"/>
      <c r="R27" s="195"/>
      <c r="S27" s="195"/>
      <c r="T27" s="196"/>
      <c r="U27" s="20"/>
      <c r="V27" s="20"/>
      <c r="W27" s="97"/>
      <c r="X27" s="97"/>
      <c r="Y27" s="48"/>
    </row>
    <row r="28" spans="1:35" ht="28.35" customHeight="1" x14ac:dyDescent="0.4">
      <c r="A28" s="234"/>
      <c r="B28" s="234"/>
      <c r="C28" s="234"/>
      <c r="D28" s="234"/>
      <c r="E28" s="234"/>
      <c r="F28" s="234"/>
      <c r="G28" s="234"/>
      <c r="H28" s="234"/>
      <c r="I28" s="234"/>
      <c r="J28" s="234"/>
      <c r="K28" s="234"/>
      <c r="L28" s="234"/>
      <c r="M28" s="234"/>
      <c r="N28" s="234"/>
      <c r="O28" s="234"/>
      <c r="P28" s="234"/>
      <c r="Q28" s="234"/>
      <c r="R28" s="234"/>
      <c r="S28" s="234"/>
      <c r="T28" s="234"/>
      <c r="U28" s="107"/>
      <c r="V28" s="97"/>
      <c r="Y28" s="97"/>
    </row>
    <row r="29" spans="1:35" ht="28.35" customHeight="1" x14ac:dyDescent="0.4">
      <c r="U29" s="97"/>
      <c r="V29" s="97"/>
    </row>
  </sheetData>
  <sheetProtection password="E95D" sheet="1" selectLockedCells="1"/>
  <protectedRanges>
    <protectedRange sqref="N27 P27:T27 E22 N22 C24 N24:O26 P26 S24:T26 F27 M7:M8 M5:O5 K14:N17 Q14:S17 H4:O4 M6:N6 R13:T13 R6:S6 J5:J6 I9:J9 R4:T4 O6:O8 L13:O13" name="範囲1"/>
    <protectedRange sqref="R3:T3 J3:O3" name="範囲1_1"/>
    <protectedRange sqref="R7:T8" name="範囲1_2"/>
    <protectedRange sqref="K11:N12 Q11:S12" name="範囲1_2_1"/>
    <protectedRange sqref="R5:T5" name="範囲1_4"/>
    <protectedRange sqref="K19:N20 Q19:S20" name="範囲1_2_1_1"/>
  </protectedRanges>
  <mergeCells count="97">
    <mergeCell ref="G9:H9"/>
    <mergeCell ref="M9:N9"/>
    <mergeCell ref="A9:B9"/>
    <mergeCell ref="A7:B8"/>
    <mergeCell ref="A28:T28"/>
    <mergeCell ref="A19:B19"/>
    <mergeCell ref="C19:T19"/>
    <mergeCell ref="K9:L9"/>
    <mergeCell ref="P7:Q7"/>
    <mergeCell ref="C8:E8"/>
    <mergeCell ref="S24:T24"/>
    <mergeCell ref="A22:D22"/>
    <mergeCell ref="E22:J22"/>
    <mergeCell ref="N22:T22"/>
    <mergeCell ref="N24:O24"/>
    <mergeCell ref="K24:M24"/>
    <mergeCell ref="M4:O4"/>
    <mergeCell ref="H4:J4"/>
    <mergeCell ref="K4:L4"/>
    <mergeCell ref="K5:L5"/>
    <mergeCell ref="K7:L8"/>
    <mergeCell ref="M5:O5"/>
    <mergeCell ref="F7:I7"/>
    <mergeCell ref="F8:I8"/>
    <mergeCell ref="M7:N7"/>
    <mergeCell ref="A2:B2"/>
    <mergeCell ref="A3:B3"/>
    <mergeCell ref="A4:B4"/>
    <mergeCell ref="A6:B6"/>
    <mergeCell ref="C4:E4"/>
    <mergeCell ref="P24:R24"/>
    <mergeCell ref="A23:D23"/>
    <mergeCell ref="E23:J23"/>
    <mergeCell ref="K22:M23"/>
    <mergeCell ref="N23:T23"/>
    <mergeCell ref="A27:E27"/>
    <mergeCell ref="F27:J27"/>
    <mergeCell ref="K27:M27"/>
    <mergeCell ref="P27:T27"/>
    <mergeCell ref="P25:R25"/>
    <mergeCell ref="P26:R26"/>
    <mergeCell ref="S25:T25"/>
    <mergeCell ref="S26:T26"/>
    <mergeCell ref="K25:M25"/>
    <mergeCell ref="K26:M26"/>
    <mergeCell ref="N25:O25"/>
    <mergeCell ref="N26:O26"/>
    <mergeCell ref="A24:B26"/>
    <mergeCell ref="C24:E26"/>
    <mergeCell ref="F24:G26"/>
    <mergeCell ref="H24:J26"/>
    <mergeCell ref="A17:B17"/>
    <mergeCell ref="C17:F17"/>
    <mergeCell ref="G17:T17"/>
    <mergeCell ref="C14:T16"/>
    <mergeCell ref="A14:B16"/>
    <mergeCell ref="D13:J13"/>
    <mergeCell ref="L13:T13"/>
    <mergeCell ref="A10:B10"/>
    <mergeCell ref="A13:B13"/>
    <mergeCell ref="C11:E11"/>
    <mergeCell ref="C12:E12"/>
    <mergeCell ref="A11:B12"/>
    <mergeCell ref="F12:T12"/>
    <mergeCell ref="F11:T11"/>
    <mergeCell ref="A1:T1"/>
    <mergeCell ref="P5:Q5"/>
    <mergeCell ref="R5:T5"/>
    <mergeCell ref="P6:Q6"/>
    <mergeCell ref="J2:K2"/>
    <mergeCell ref="L2:O2"/>
    <mergeCell ref="P2:Q2"/>
    <mergeCell ref="R2:T2"/>
    <mergeCell ref="R3:T3"/>
    <mergeCell ref="P4:Q4"/>
    <mergeCell ref="R4:T4"/>
    <mergeCell ref="P3:Q3"/>
    <mergeCell ref="C2:E2"/>
    <mergeCell ref="F4:G4"/>
    <mergeCell ref="A5:B5"/>
    <mergeCell ref="G5:J5"/>
    <mergeCell ref="O9:T9"/>
    <mergeCell ref="C10:T10"/>
    <mergeCell ref="C3:O3"/>
    <mergeCell ref="R6:T6"/>
    <mergeCell ref="I9:J9"/>
    <mergeCell ref="C5:F5"/>
    <mergeCell ref="C7:E7"/>
    <mergeCell ref="P8:Q8"/>
    <mergeCell ref="R7:S7"/>
    <mergeCell ref="M6:O6"/>
    <mergeCell ref="C6:J6"/>
    <mergeCell ref="K6:L6"/>
    <mergeCell ref="R8:S8"/>
    <mergeCell ref="M8:N8"/>
    <mergeCell ref="C9:D9"/>
    <mergeCell ref="E9:F9"/>
  </mergeCells>
  <phoneticPr fontId="1"/>
  <conditionalFormatting sqref="F12">
    <cfRule type="expression" dxfId="29" priority="3">
      <formula>$R$3="新品"</formula>
    </cfRule>
    <cfRule type="expression" dxfId="28" priority="6">
      <formula>$R$3="修理"</formula>
    </cfRule>
  </conditionalFormatting>
  <conditionalFormatting sqref="O9">
    <cfRule type="expression" dxfId="27" priority="4">
      <formula>$M$9="半自動"</formula>
    </cfRule>
    <cfRule type="expression" dxfId="26" priority="5">
      <formula>$M$9="指定"</formula>
    </cfRule>
  </conditionalFormatting>
  <conditionalFormatting sqref="C9:D9">
    <cfRule type="cellIs" dxfId="25" priority="2" operator="greaterThan">
      <formula>10000</formula>
    </cfRule>
  </conditionalFormatting>
  <conditionalFormatting sqref="E9:F9">
    <cfRule type="cellIs" dxfId="24" priority="1" operator="greaterThan">
      <formula>10000</formula>
    </cfRule>
  </conditionalFormatting>
  <dataValidations count="7">
    <dataValidation type="list" allowBlank="1" showInputMessage="1" showErrorMessage="1" sqref="G2">
      <formula1>"1"</formula1>
    </dataValidation>
    <dataValidation allowBlank="1" showInputMessage="1" showErrorMessage="1" prompt="記号無しの場合は製造者名を記載。_x000a_登録商標もしくは、登録記号の場合は、「挿入」→「画像」で記号を貼り付けてください。" sqref="G5:I5"/>
    <dataValidation type="list" allowBlank="1" showInputMessage="1" showErrorMessage="1" sqref="C5">
      <formula1>"記号の使用なし,届出記号,登録商標"</formula1>
    </dataValidation>
    <dataValidation type="list" allowBlank="1" showInputMessage="1" showErrorMessage="1" sqref="R5:T5">
      <formula1>"提出済み,今回提出(変更含む),型式承認番号なし"</formula1>
    </dataValidation>
    <dataValidation type="list" allowBlank="1" showInputMessage="1" showErrorMessage="1" sqref="M9">
      <formula1>"半自動,指定"</formula1>
    </dataValidation>
    <dataValidation type="list" allowBlank="1" showInputMessage="1" showErrorMessage="1" sqref="T7:T8 O7:O8">
      <formula1>"mg,g,kg"</formula1>
    </dataValidation>
    <dataValidation type="list" allowBlank="1" showInputMessage="1" showErrorMessage="1" sqref="J7:J8">
      <formula1>"g,kg,t"</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123825</xdr:colOff>
                    <xdr:row>10</xdr:row>
                    <xdr:rowOff>28575</xdr:rowOff>
                  </from>
                  <to>
                    <xdr:col>18</xdr:col>
                    <xdr:colOff>200025</xdr:colOff>
                    <xdr:row>10</xdr:row>
                    <xdr:rowOff>333375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114300</xdr:colOff>
                    <xdr:row>10</xdr:row>
                    <xdr:rowOff>38100</xdr:rowOff>
                  </from>
                  <to>
                    <xdr:col>7</xdr:col>
                    <xdr:colOff>114300</xdr:colOff>
                    <xdr:row>10</xdr:row>
                    <xdr:rowOff>333375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8</xdr:col>
                    <xdr:colOff>104775</xdr:colOff>
                    <xdr:row>10</xdr:row>
                    <xdr:rowOff>38100</xdr:rowOff>
                  </from>
                  <to>
                    <xdr:col>9</xdr:col>
                    <xdr:colOff>295275</xdr:colOff>
                    <xdr:row>10</xdr:row>
                    <xdr:rowOff>333375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10</xdr:col>
                    <xdr:colOff>285750</xdr:colOff>
                    <xdr:row>10</xdr:row>
                    <xdr:rowOff>47625</xdr:rowOff>
                  </from>
                  <to>
                    <xdr:col>12</xdr:col>
                    <xdr:colOff>133350</xdr:colOff>
                    <xdr:row>10</xdr:row>
                    <xdr:rowOff>323850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114300</xdr:colOff>
                    <xdr:row>11</xdr:row>
                    <xdr:rowOff>28575</xdr:rowOff>
                  </from>
                  <to>
                    <xdr:col>9</xdr:col>
                    <xdr:colOff>219075</xdr:colOff>
                    <xdr:row>11</xdr:row>
                    <xdr:rowOff>323850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10</xdr:col>
                    <xdr:colOff>285750</xdr:colOff>
                    <xdr:row>11</xdr:row>
                    <xdr:rowOff>19050</xdr:rowOff>
                  </from>
                  <to>
                    <xdr:col>15</xdr:col>
                    <xdr:colOff>123825</xdr:colOff>
                    <xdr:row>11</xdr:row>
                    <xdr:rowOff>323850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8</xdr:col>
                    <xdr:colOff>19050</xdr:colOff>
                    <xdr:row>18</xdr:row>
                    <xdr:rowOff>28575</xdr:rowOff>
                  </from>
                  <to>
                    <xdr:col>14</xdr:col>
                    <xdr:colOff>133350</xdr:colOff>
                    <xdr:row>18</xdr:row>
                    <xdr:rowOff>342900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3</xdr:col>
                    <xdr:colOff>295275</xdr:colOff>
                    <xdr:row>18</xdr:row>
                    <xdr:rowOff>28575</xdr:rowOff>
                  </from>
                  <to>
                    <xdr:col>8</xdr:col>
                    <xdr:colOff>0</xdr:colOff>
                    <xdr:row>18</xdr:row>
                    <xdr:rowOff>342900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2</xdr:col>
                    <xdr:colOff>57150</xdr:colOff>
                    <xdr:row>18</xdr:row>
                    <xdr:rowOff>28575</xdr:rowOff>
                  </from>
                  <to>
                    <xdr:col>3</xdr:col>
                    <xdr:colOff>266700</xdr:colOff>
                    <xdr:row>18</xdr:row>
                    <xdr:rowOff>342900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14</xdr:col>
                    <xdr:colOff>161925</xdr:colOff>
                    <xdr:row>18</xdr:row>
                    <xdr:rowOff>28575</xdr:rowOff>
                  </from>
                  <to>
                    <xdr:col>20</xdr:col>
                    <xdr:colOff>57150</xdr:colOff>
                    <xdr:row>18</xdr:row>
                    <xdr:rowOff>342900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15</xdr:col>
                    <xdr:colOff>219075</xdr:colOff>
                    <xdr:row>11</xdr:row>
                    <xdr:rowOff>19050</xdr:rowOff>
                  </from>
                  <to>
                    <xdr:col>19</xdr:col>
                    <xdr:colOff>9525</xdr:colOff>
                    <xdr:row>11</xdr:row>
                    <xdr:rowOff>333375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4</xdr:col>
                    <xdr:colOff>314325</xdr:colOff>
                    <xdr:row>27</xdr:row>
                    <xdr:rowOff>85725</xdr:rowOff>
                  </from>
                  <to>
                    <xdr:col>19</xdr:col>
                    <xdr:colOff>276225</xdr:colOff>
                    <xdr:row>27</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入力フォーム!$AV$14:$AV$21</xm:f>
          </x14:formula1>
          <xm:sqref>M6</xm:sqref>
        </x14:dataValidation>
        <x14:dataValidation type="list" allowBlank="1" showInputMessage="1" showErrorMessage="1">
          <x14:formula1>
            <xm:f>入力フォーム!$AX$14:$AX$16</xm:f>
          </x14:formula1>
          <xm:sqref>C4:E4</xm:sqref>
        </x14:dataValidation>
        <x14:dataValidation type="list" allowBlank="1" showInputMessage="1" showErrorMessage="1">
          <x14:formula1>
            <xm:f>入力フォーム!$AT$14:$AT$15</xm:f>
          </x14:formula1>
          <xm:sqref>R3:T3</xm:sqref>
        </x14:dataValidation>
        <x14:dataValidation type="list" allowBlank="1" showInputMessage="1" showErrorMessage="1">
          <x14:formula1>
            <xm:f>OFFSET(入力フォーム!$BA$14,MATCH(C4,入力フォーム!$AZ$14:$AZ$21,0)-1,0,COUNTIF(入力フォーム!$AZ14:$AZ21,C4))</xm:f>
          </x14:formula1>
          <xm:sqref>H4:J4</xm:sqref>
        </x14:dataValidation>
        <x14:dataValidation type="list" allowBlank="1" showInputMessage="1" showErrorMessage="1">
          <x14:formula1>
            <xm:f>OFFSET(入力フォーム!$BD$14,MATCH(C4,入力フォーム!$BC$14:$BC$43,0)-1,0,COUNTIF(入力フォーム!$BC14:$BC43,C4))</xm:f>
          </x14:formula1>
          <xm:sqref>M4:O4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8"/>
  <sheetViews>
    <sheetView zoomScaleNormal="100" workbookViewId="0">
      <selection activeCell="G2" sqref="G2"/>
    </sheetView>
  </sheetViews>
  <sheetFormatPr defaultColWidth="4.5" defaultRowHeight="28.35" customHeight="1" x14ac:dyDescent="0.4"/>
  <cols>
    <col min="1" max="33" width="4.5" style="68"/>
    <col min="34" max="34" width="4.5" style="97"/>
    <col min="35" max="40" width="4.5" style="68"/>
    <col min="41" max="43" width="4.5" style="68" hidden="1" customWidth="1"/>
    <col min="44" max="16384" width="4.5" style="68"/>
  </cols>
  <sheetData>
    <row r="1" spans="1:44" ht="28.35" customHeight="1" x14ac:dyDescent="0.4">
      <c r="A1" s="148" t="s">
        <v>243</v>
      </c>
      <c r="B1" s="148"/>
      <c r="C1" s="148"/>
      <c r="D1" s="148"/>
      <c r="E1" s="148"/>
      <c r="F1" s="148"/>
      <c r="G1" s="148"/>
      <c r="H1" s="148"/>
      <c r="I1" s="148"/>
      <c r="J1" s="148"/>
      <c r="K1" s="148"/>
      <c r="L1" s="148"/>
      <c r="M1" s="148"/>
      <c r="N1" s="148"/>
      <c r="O1" s="148"/>
      <c r="P1" s="148"/>
      <c r="Q1" s="148"/>
      <c r="R1" s="148"/>
      <c r="S1" s="148"/>
      <c r="T1" s="148"/>
      <c r="U1" s="1"/>
      <c r="V1" s="1"/>
      <c r="W1" s="1"/>
      <c r="X1" s="1"/>
      <c r="Y1" s="1"/>
      <c r="Z1" s="1"/>
      <c r="AA1" s="1"/>
      <c r="AB1" s="1"/>
      <c r="AC1" s="1"/>
      <c r="AD1" s="1"/>
      <c r="AE1" s="1"/>
      <c r="AF1" s="1"/>
      <c r="AG1" s="1"/>
      <c r="AH1" s="1"/>
    </row>
    <row r="2" spans="1:44" ht="28.35" customHeight="1" x14ac:dyDescent="0.4">
      <c r="A2" s="228" t="s">
        <v>4</v>
      </c>
      <c r="B2" s="137"/>
      <c r="C2" s="256"/>
      <c r="D2" s="256"/>
      <c r="E2" s="256"/>
      <c r="F2" s="15" t="s">
        <v>5</v>
      </c>
      <c r="G2" s="30"/>
      <c r="H2" s="15" t="s">
        <v>6</v>
      </c>
      <c r="I2" s="16">
        <f>MAX(識別表1!G2,識別表2!G2,識別表3!G2,識別表4!G2,識別表5!G2)</f>
        <v>1</v>
      </c>
      <c r="J2" s="257" t="s">
        <v>7</v>
      </c>
      <c r="K2" s="258"/>
      <c r="L2" s="259"/>
      <c r="M2" s="259"/>
      <c r="N2" s="259"/>
      <c r="O2" s="260"/>
      <c r="P2" s="136" t="s">
        <v>8</v>
      </c>
      <c r="Q2" s="137"/>
      <c r="R2" s="252"/>
      <c r="S2" s="252"/>
      <c r="T2" s="253"/>
      <c r="U2" s="1"/>
      <c r="V2" s="1"/>
      <c r="W2" s="1"/>
      <c r="X2" s="1"/>
      <c r="Y2" s="1"/>
      <c r="Z2" s="1"/>
      <c r="AA2" s="1"/>
      <c r="AB2" s="1"/>
      <c r="AC2" s="1"/>
      <c r="AD2" s="1"/>
      <c r="AE2" s="1"/>
      <c r="AF2" s="1"/>
      <c r="AG2" s="1"/>
      <c r="AH2" s="1"/>
      <c r="AI2" s="1"/>
      <c r="AJ2" s="1"/>
      <c r="AK2" s="1"/>
      <c r="AL2" s="1"/>
      <c r="AM2" s="1"/>
      <c r="AN2" s="1"/>
      <c r="AO2" s="1"/>
    </row>
    <row r="3" spans="1:44" ht="28.35" customHeight="1" x14ac:dyDescent="0.4">
      <c r="A3" s="228" t="s">
        <v>0</v>
      </c>
      <c r="B3" s="137"/>
      <c r="C3" s="125" t="str">
        <f>申請者情報!$C$3&amp;"　"&amp;申請者情報!$C$4&amp;IF(申請者情報!C9="特定計量器製造事業者","　(製造)",IF(申請者情報!C9="特定計量器修理事業者","　(修理)",IF(申請者情報!C9="輸入事業者","　(輸入)","")))</f>
        <v>　</v>
      </c>
      <c r="D3" s="125"/>
      <c r="E3" s="125"/>
      <c r="F3" s="125"/>
      <c r="G3" s="125"/>
      <c r="H3" s="125"/>
      <c r="I3" s="125"/>
      <c r="J3" s="125"/>
      <c r="K3" s="125"/>
      <c r="L3" s="125"/>
      <c r="M3" s="125"/>
      <c r="N3" s="125"/>
      <c r="O3" s="126"/>
      <c r="P3" s="136" t="s">
        <v>245</v>
      </c>
      <c r="Q3" s="137"/>
      <c r="R3" s="254"/>
      <c r="S3" s="254"/>
      <c r="T3" s="255"/>
      <c r="U3" s="1"/>
      <c r="V3" s="1"/>
      <c r="W3" s="1"/>
      <c r="X3" s="1"/>
      <c r="Y3" s="1"/>
      <c r="AH3" s="68"/>
      <c r="AM3" s="97"/>
    </row>
    <row r="4" spans="1:44" ht="28.35" customHeight="1" x14ac:dyDescent="0.4">
      <c r="A4" s="136" t="s">
        <v>136</v>
      </c>
      <c r="B4" s="137"/>
      <c r="C4" s="261"/>
      <c r="D4" s="261"/>
      <c r="E4" s="261"/>
      <c r="F4" s="263" t="s">
        <v>81</v>
      </c>
      <c r="G4" s="264"/>
      <c r="H4" s="261"/>
      <c r="I4" s="261"/>
      <c r="J4" s="262"/>
      <c r="K4" s="229" t="s">
        <v>82</v>
      </c>
      <c r="L4" s="230"/>
      <c r="M4" s="261"/>
      <c r="N4" s="261"/>
      <c r="O4" s="262"/>
      <c r="P4" s="136" t="s">
        <v>42</v>
      </c>
      <c r="Q4" s="137"/>
      <c r="R4" s="255"/>
      <c r="S4" s="266"/>
      <c r="T4" s="266"/>
      <c r="U4" s="97"/>
      <c r="V4" s="97"/>
      <c r="W4" s="97"/>
      <c r="AH4" s="68"/>
      <c r="AK4" s="97"/>
    </row>
    <row r="5" spans="1:44" s="97" customFormat="1" ht="28.35" customHeight="1" x14ac:dyDescent="0.4">
      <c r="A5" s="160" t="s">
        <v>236</v>
      </c>
      <c r="B5" s="161"/>
      <c r="C5" s="132"/>
      <c r="D5" s="133"/>
      <c r="E5" s="133"/>
      <c r="F5" s="134"/>
      <c r="G5" s="162"/>
      <c r="H5" s="163"/>
      <c r="I5" s="163"/>
      <c r="J5" s="164"/>
      <c r="K5" s="136" t="s">
        <v>231</v>
      </c>
      <c r="L5" s="137"/>
      <c r="M5" s="254"/>
      <c r="N5" s="254"/>
      <c r="O5" s="255"/>
      <c r="P5" s="149" t="s">
        <v>237</v>
      </c>
      <c r="Q5" s="150"/>
      <c r="R5" s="142"/>
      <c r="S5" s="142"/>
      <c r="T5" s="143"/>
      <c r="U5" s="108"/>
      <c r="V5" s="108"/>
      <c r="W5" s="108"/>
      <c r="X5" s="108"/>
      <c r="Y5" s="108"/>
    </row>
    <row r="6" spans="1:44" ht="28.35" customHeight="1" x14ac:dyDescent="0.4">
      <c r="A6" s="136" t="s">
        <v>43</v>
      </c>
      <c r="B6" s="137"/>
      <c r="C6" s="261"/>
      <c r="D6" s="261"/>
      <c r="E6" s="261"/>
      <c r="F6" s="261"/>
      <c r="G6" s="261"/>
      <c r="H6" s="261"/>
      <c r="I6" s="261"/>
      <c r="J6" s="262"/>
      <c r="K6" s="136" t="s">
        <v>247</v>
      </c>
      <c r="L6" s="137"/>
      <c r="M6" s="267"/>
      <c r="N6" s="267"/>
      <c r="O6" s="268"/>
      <c r="P6" s="136" t="s">
        <v>238</v>
      </c>
      <c r="Q6" s="137"/>
      <c r="R6" s="129" t="str">
        <f>IF(AND(C9="",E9=""),"",IF(_xlfn.AGGREGATE(4,6,AO7:AO8)&gt;10000,"高精度","通常"))</f>
        <v/>
      </c>
      <c r="S6" s="265"/>
      <c r="T6" s="265"/>
      <c r="U6" s="97"/>
      <c r="V6" s="97"/>
      <c r="W6" s="97"/>
    </row>
    <row r="7" spans="1:44" ht="28.35" customHeight="1" x14ac:dyDescent="0.25">
      <c r="A7" s="190" t="s">
        <v>139</v>
      </c>
      <c r="B7" s="173"/>
      <c r="C7" s="135" t="s">
        <v>235</v>
      </c>
      <c r="D7" s="135"/>
      <c r="E7" s="135"/>
      <c r="F7" s="231"/>
      <c r="G7" s="231"/>
      <c r="H7" s="231"/>
      <c r="I7" s="231"/>
      <c r="J7" s="58" t="s">
        <v>55</v>
      </c>
      <c r="K7" s="190" t="s">
        <v>246</v>
      </c>
      <c r="L7" s="173"/>
      <c r="M7" s="231"/>
      <c r="N7" s="231"/>
      <c r="O7" s="58" t="s">
        <v>55</v>
      </c>
      <c r="P7" s="136" t="s">
        <v>138</v>
      </c>
      <c r="Q7" s="137"/>
      <c r="R7" s="139"/>
      <c r="S7" s="139"/>
      <c r="T7" s="67" t="s">
        <v>55</v>
      </c>
      <c r="U7" s="97"/>
      <c r="V7" s="97"/>
      <c r="W7" s="97"/>
      <c r="X7" s="97"/>
      <c r="Y7" s="97"/>
      <c r="AN7" s="109"/>
      <c r="AO7" s="109" t="e">
        <f>AP7/AQ7</f>
        <v>#DIV/0!</v>
      </c>
      <c r="AP7" s="109">
        <f>IF(J7="t",F7*1000000,IF(J7="kg",F7*1000,IF(J7="mg",F7/1000,F7)))</f>
        <v>0</v>
      </c>
      <c r="AQ7" s="109">
        <f>IF(O7="kg",M7*1000,IF(O7="mg",M7/1000,M7))</f>
        <v>0</v>
      </c>
      <c r="AR7" s="109"/>
    </row>
    <row r="8" spans="1:44" ht="28.35" customHeight="1" x14ac:dyDescent="0.25">
      <c r="A8" s="174"/>
      <c r="B8" s="175"/>
      <c r="C8" s="240" t="s">
        <v>148</v>
      </c>
      <c r="D8" s="240"/>
      <c r="E8" s="240"/>
      <c r="F8" s="145" t="s">
        <v>253</v>
      </c>
      <c r="G8" s="145"/>
      <c r="H8" s="145"/>
      <c r="I8" s="145"/>
      <c r="J8" s="59" t="s">
        <v>55</v>
      </c>
      <c r="K8" s="174"/>
      <c r="L8" s="175"/>
      <c r="M8" s="145" t="s">
        <v>253</v>
      </c>
      <c r="N8" s="145"/>
      <c r="O8" s="59" t="s">
        <v>55</v>
      </c>
      <c r="P8" s="136" t="s">
        <v>44</v>
      </c>
      <c r="Q8" s="137"/>
      <c r="R8" s="145" t="s">
        <v>137</v>
      </c>
      <c r="S8" s="145"/>
      <c r="T8" s="67" t="s">
        <v>55</v>
      </c>
      <c r="U8" s="108"/>
      <c r="V8" s="108"/>
      <c r="W8" s="108"/>
      <c r="X8" s="108"/>
      <c r="Y8" s="108"/>
      <c r="AN8" s="109"/>
      <c r="AO8" s="109" t="e">
        <f>AP8/AQ8</f>
        <v>#VALUE!</v>
      </c>
      <c r="AP8" s="109" t="str">
        <f>IF(OR(F8="-",F8=""),"",IF(J8="t",F8*1000000,IF(J8="kg",F8*1000,IF(J8="mg",F8/1000,F8))))</f>
        <v/>
      </c>
      <c r="AQ8" s="109" t="str">
        <f>IF(OR(M8="-",M8=""),"",IF(O8="kg",M8*1000,IF(O8="mg",M8/1000,M8)))</f>
        <v/>
      </c>
      <c r="AR8" s="109"/>
    </row>
    <row r="9" spans="1:44" s="108" customFormat="1" ht="28.35" customHeight="1" x14ac:dyDescent="0.4">
      <c r="A9" s="136" t="s">
        <v>244</v>
      </c>
      <c r="B9" s="137"/>
      <c r="C9" s="245" t="str">
        <f>IF(OR(F7="",M7=""),"",(AP7/AQ7)&amp;"目量")</f>
        <v/>
      </c>
      <c r="D9" s="146"/>
      <c r="E9" s="146" t="str">
        <f>IF(OR(F8="",F8="-",M8="",M8="-"),"",(AP8/AQ8)&amp;"目量")</f>
        <v/>
      </c>
      <c r="F9" s="147"/>
      <c r="G9" s="136" t="s">
        <v>154</v>
      </c>
      <c r="H9" s="137"/>
      <c r="I9" s="130"/>
      <c r="J9" s="131"/>
      <c r="K9" s="239" t="s">
        <v>241</v>
      </c>
      <c r="L9" s="150"/>
      <c r="M9" s="134" t="s">
        <v>248</v>
      </c>
      <c r="N9" s="233"/>
      <c r="O9" s="121"/>
      <c r="P9" s="121"/>
      <c r="Q9" s="121"/>
      <c r="R9" s="121"/>
      <c r="S9" s="121"/>
      <c r="T9" s="122"/>
    </row>
    <row r="10" spans="1:44" ht="28.35" customHeight="1" x14ac:dyDescent="0.4">
      <c r="A10" s="136" t="s">
        <v>230</v>
      </c>
      <c r="B10" s="137"/>
      <c r="C10" s="276"/>
      <c r="D10" s="276"/>
      <c r="E10" s="276"/>
      <c r="F10" s="276"/>
      <c r="G10" s="276"/>
      <c r="H10" s="276"/>
      <c r="I10" s="276"/>
      <c r="J10" s="276"/>
      <c r="K10" s="276"/>
      <c r="L10" s="276"/>
      <c r="M10" s="276"/>
      <c r="N10" s="276"/>
      <c r="O10" s="276"/>
      <c r="P10" s="276"/>
      <c r="Q10" s="276"/>
      <c r="R10" s="276"/>
      <c r="S10" s="276"/>
      <c r="T10" s="249"/>
    </row>
    <row r="11" spans="1:44" s="97" customFormat="1" ht="28.35" customHeight="1" x14ac:dyDescent="0.4">
      <c r="A11" s="172" t="s">
        <v>234</v>
      </c>
      <c r="B11" s="173"/>
      <c r="C11" s="246" t="s">
        <v>232</v>
      </c>
      <c r="D11" s="247"/>
      <c r="E11" s="248"/>
      <c r="F11" s="249"/>
      <c r="G11" s="250"/>
      <c r="H11" s="250"/>
      <c r="I11" s="250"/>
      <c r="J11" s="250"/>
      <c r="K11" s="250"/>
      <c r="L11" s="250"/>
      <c r="M11" s="250"/>
      <c r="N11" s="250"/>
      <c r="O11" s="250"/>
      <c r="P11" s="250"/>
      <c r="Q11" s="250"/>
      <c r="R11" s="250"/>
      <c r="S11" s="250"/>
      <c r="T11" s="250"/>
      <c r="U11" s="68"/>
      <c r="V11" s="68"/>
      <c r="W11" s="68"/>
      <c r="X11" s="68"/>
      <c r="Y11" s="68"/>
    </row>
    <row r="12" spans="1:44" s="97" customFormat="1" ht="28.35" customHeight="1" x14ac:dyDescent="0.4">
      <c r="A12" s="174"/>
      <c r="B12" s="175"/>
      <c r="C12" s="251" t="s">
        <v>233</v>
      </c>
      <c r="D12" s="171"/>
      <c r="E12" s="171"/>
      <c r="F12" s="176"/>
      <c r="G12" s="176"/>
      <c r="H12" s="176"/>
      <c r="I12" s="176"/>
      <c r="J12" s="176"/>
      <c r="K12" s="176"/>
      <c r="L12" s="176"/>
      <c r="M12" s="176"/>
      <c r="N12" s="176"/>
      <c r="O12" s="176"/>
      <c r="P12" s="176"/>
      <c r="Q12" s="176"/>
      <c r="R12" s="176"/>
      <c r="S12" s="176"/>
      <c r="T12" s="177"/>
      <c r="U12" s="108"/>
      <c r="V12" s="108"/>
      <c r="W12" s="108"/>
      <c r="X12" s="108"/>
      <c r="Y12" s="108"/>
    </row>
    <row r="13" spans="1:44" ht="28.35" customHeight="1" x14ac:dyDescent="0.4">
      <c r="A13" s="136" t="s">
        <v>45</v>
      </c>
      <c r="B13" s="137"/>
      <c r="C13" s="105" t="s">
        <v>46</v>
      </c>
      <c r="D13" s="165"/>
      <c r="E13" s="165"/>
      <c r="F13" s="165"/>
      <c r="G13" s="165"/>
      <c r="H13" s="165"/>
      <c r="I13" s="165"/>
      <c r="J13" s="166"/>
      <c r="K13" s="106" t="s">
        <v>47</v>
      </c>
      <c r="L13" s="167"/>
      <c r="M13" s="167"/>
      <c r="N13" s="167"/>
      <c r="O13" s="167"/>
      <c r="P13" s="167"/>
      <c r="Q13" s="167"/>
      <c r="R13" s="167"/>
      <c r="S13" s="167"/>
      <c r="T13" s="168"/>
    </row>
    <row r="14" spans="1:44" ht="28.35" customHeight="1" x14ac:dyDescent="0.4">
      <c r="A14" s="190" t="s">
        <v>41</v>
      </c>
      <c r="B14" s="173"/>
      <c r="C14" s="269"/>
      <c r="D14" s="269"/>
      <c r="E14" s="269"/>
      <c r="F14" s="269"/>
      <c r="G14" s="269"/>
      <c r="H14" s="269"/>
      <c r="I14" s="269"/>
      <c r="J14" s="269"/>
      <c r="K14" s="269"/>
      <c r="L14" s="269"/>
      <c r="M14" s="269"/>
      <c r="N14" s="269"/>
      <c r="O14" s="269"/>
      <c r="P14" s="269"/>
      <c r="Q14" s="269"/>
      <c r="R14" s="269"/>
      <c r="S14" s="269"/>
      <c r="T14" s="270"/>
      <c r="X14" s="97"/>
      <c r="Y14" s="97"/>
    </row>
    <row r="15" spans="1:44" ht="28.35" customHeight="1" x14ac:dyDescent="0.4">
      <c r="A15" s="191"/>
      <c r="B15" s="192"/>
      <c r="C15" s="271"/>
      <c r="D15" s="271"/>
      <c r="E15" s="271"/>
      <c r="F15" s="271"/>
      <c r="G15" s="271"/>
      <c r="H15" s="271"/>
      <c r="I15" s="271"/>
      <c r="J15" s="271"/>
      <c r="K15" s="271"/>
      <c r="L15" s="271"/>
      <c r="M15" s="271"/>
      <c r="N15" s="271"/>
      <c r="O15" s="271"/>
      <c r="P15" s="271"/>
      <c r="Q15" s="271"/>
      <c r="R15" s="271"/>
      <c r="S15" s="271"/>
      <c r="T15" s="272"/>
      <c r="U15" s="97"/>
      <c r="V15" s="97"/>
      <c r="W15" s="97"/>
      <c r="X15" s="97"/>
      <c r="Y15" s="97"/>
    </row>
    <row r="16" spans="1:44" ht="28.35" customHeight="1" x14ac:dyDescent="0.4">
      <c r="A16" s="174"/>
      <c r="B16" s="175"/>
      <c r="C16" s="273"/>
      <c r="D16" s="273"/>
      <c r="E16" s="273"/>
      <c r="F16" s="273"/>
      <c r="G16" s="273"/>
      <c r="H16" s="273"/>
      <c r="I16" s="273"/>
      <c r="J16" s="273"/>
      <c r="K16" s="273"/>
      <c r="L16" s="273"/>
      <c r="M16" s="273"/>
      <c r="N16" s="273"/>
      <c r="O16" s="273"/>
      <c r="P16" s="273"/>
      <c r="Q16" s="273"/>
      <c r="R16" s="273"/>
      <c r="S16" s="273"/>
      <c r="T16" s="274"/>
      <c r="U16" s="97"/>
      <c r="V16" s="97"/>
      <c r="W16" s="97"/>
    </row>
    <row r="17" spans="1:20" ht="28.35" customHeight="1" x14ac:dyDescent="0.4">
      <c r="A17" s="136" t="s">
        <v>155</v>
      </c>
      <c r="B17" s="137"/>
      <c r="C17" s="275" t="str">
        <f>IF(申請者情報!B14="","",申請者情報!B14)</f>
        <v/>
      </c>
      <c r="D17" s="275"/>
      <c r="E17" s="275"/>
      <c r="F17" s="275"/>
      <c r="G17" s="182" t="str">
        <f>IF(申請者情報!B12="","",申請者情報!B12)</f>
        <v/>
      </c>
      <c r="H17" s="182"/>
      <c r="I17" s="182"/>
      <c r="J17" s="182"/>
      <c r="K17" s="182"/>
      <c r="L17" s="182"/>
      <c r="M17" s="182"/>
      <c r="N17" s="182"/>
      <c r="O17" s="182"/>
      <c r="P17" s="182"/>
      <c r="Q17" s="182"/>
      <c r="R17" s="182"/>
      <c r="S17" s="182"/>
      <c r="T17" s="183"/>
    </row>
    <row r="18" spans="1:20" ht="28.35" customHeight="1" x14ac:dyDescent="0.4">
      <c r="A18" s="2"/>
    </row>
    <row r="19" spans="1:20" s="108" customFormat="1" ht="28.35" customHeight="1" x14ac:dyDescent="0.4">
      <c r="A19" s="235" t="s">
        <v>239</v>
      </c>
      <c r="B19" s="236"/>
      <c r="C19" s="237"/>
      <c r="D19" s="237"/>
      <c r="E19" s="237"/>
      <c r="F19" s="237"/>
      <c r="G19" s="237"/>
      <c r="H19" s="237"/>
      <c r="I19" s="237"/>
      <c r="J19" s="237"/>
      <c r="K19" s="237"/>
      <c r="L19" s="237"/>
      <c r="M19" s="237"/>
      <c r="N19" s="237"/>
      <c r="O19" s="237"/>
      <c r="P19" s="237"/>
      <c r="Q19" s="237"/>
      <c r="R19" s="237"/>
      <c r="S19" s="237"/>
      <c r="T19" s="238"/>
    </row>
    <row r="20" spans="1:20" s="108" customFormat="1" ht="28.35" customHeight="1" x14ac:dyDescent="0.4">
      <c r="A20" s="98"/>
      <c r="B20" s="98"/>
      <c r="C20" s="99"/>
      <c r="D20" s="99"/>
      <c r="E20" s="99"/>
      <c r="F20" s="99"/>
      <c r="G20" s="99"/>
      <c r="H20" s="99"/>
      <c r="I20" s="99"/>
      <c r="J20" s="99"/>
      <c r="K20" s="99"/>
      <c r="L20" s="99"/>
      <c r="M20" s="99"/>
      <c r="N20" s="99"/>
      <c r="O20" s="99"/>
      <c r="P20" s="99"/>
      <c r="Q20" s="99"/>
      <c r="R20" s="99"/>
      <c r="S20" s="99"/>
      <c r="T20" s="99"/>
    </row>
    <row r="21" spans="1:20" ht="28.35" customHeight="1" x14ac:dyDescent="0.4">
      <c r="A21" s="68" t="s">
        <v>11</v>
      </c>
    </row>
    <row r="22" spans="1:20" ht="28.35" customHeight="1" x14ac:dyDescent="0.4">
      <c r="A22" s="205" t="s">
        <v>14</v>
      </c>
      <c r="B22" s="206"/>
      <c r="C22" s="206"/>
      <c r="D22" s="206"/>
      <c r="E22" s="241"/>
      <c r="F22" s="241"/>
      <c r="G22" s="241"/>
      <c r="H22" s="241"/>
      <c r="I22" s="241"/>
      <c r="J22" s="242"/>
      <c r="K22" s="222" t="s">
        <v>15</v>
      </c>
      <c r="L22" s="223"/>
      <c r="M22" s="223"/>
      <c r="N22" s="243"/>
      <c r="O22" s="243"/>
      <c r="P22" s="243"/>
      <c r="Q22" s="243"/>
      <c r="R22" s="243"/>
      <c r="S22" s="243"/>
      <c r="T22" s="244"/>
    </row>
    <row r="23" spans="1:20" ht="28.35" customHeight="1" x14ac:dyDescent="0.4">
      <c r="A23" s="205" t="s">
        <v>12</v>
      </c>
      <c r="B23" s="206"/>
      <c r="C23" s="206"/>
      <c r="D23" s="206"/>
      <c r="E23" s="206" t="str">
        <f>IF(R4="","",R4)</f>
        <v/>
      </c>
      <c r="F23" s="206"/>
      <c r="G23" s="206"/>
      <c r="H23" s="206"/>
      <c r="I23" s="206"/>
      <c r="J23" s="221"/>
      <c r="K23" s="224"/>
      <c r="L23" s="225"/>
      <c r="M23" s="225"/>
      <c r="N23" s="226"/>
      <c r="O23" s="226"/>
      <c r="P23" s="226"/>
      <c r="Q23" s="226"/>
      <c r="R23" s="226"/>
      <c r="S23" s="226"/>
      <c r="T23" s="227"/>
    </row>
    <row r="24" spans="1:20" ht="28.35" customHeight="1" x14ac:dyDescent="0.4">
      <c r="A24" s="205" t="s">
        <v>13</v>
      </c>
      <c r="B24" s="206"/>
      <c r="C24" s="209" t="str">
        <f>IF(E22="","",IF(H24="",E23,E23-H24))</f>
        <v/>
      </c>
      <c r="D24" s="209"/>
      <c r="E24" s="210"/>
      <c r="F24" s="160" t="s">
        <v>240</v>
      </c>
      <c r="G24" s="213"/>
      <c r="H24" s="217" t="str">
        <f>IF(SUM(N24:O26,S24:T26)=0,"",SUM(N24:O26,S24:T26))</f>
        <v/>
      </c>
      <c r="I24" s="217"/>
      <c r="J24" s="218"/>
      <c r="K24" s="197" t="s">
        <v>65</v>
      </c>
      <c r="L24" s="198"/>
      <c r="M24" s="198"/>
      <c r="N24" s="201"/>
      <c r="O24" s="202"/>
      <c r="P24" s="197" t="s">
        <v>62</v>
      </c>
      <c r="Q24" s="198"/>
      <c r="R24" s="198"/>
      <c r="S24" s="201"/>
      <c r="T24" s="202"/>
    </row>
    <row r="25" spans="1:20" ht="28.35" customHeight="1" x14ac:dyDescent="0.4">
      <c r="A25" s="205"/>
      <c r="B25" s="206"/>
      <c r="C25" s="209"/>
      <c r="D25" s="209"/>
      <c r="E25" s="210"/>
      <c r="F25" s="214"/>
      <c r="G25" s="213"/>
      <c r="H25" s="217"/>
      <c r="I25" s="217"/>
      <c r="J25" s="218"/>
      <c r="K25" s="197" t="s">
        <v>60</v>
      </c>
      <c r="L25" s="198"/>
      <c r="M25" s="198"/>
      <c r="N25" s="201"/>
      <c r="O25" s="202"/>
      <c r="P25" s="197" t="s">
        <v>63</v>
      </c>
      <c r="Q25" s="198"/>
      <c r="R25" s="198"/>
      <c r="S25" s="201"/>
      <c r="T25" s="202"/>
    </row>
    <row r="26" spans="1:20" ht="28.35" customHeight="1" thickBot="1" x14ac:dyDescent="0.45">
      <c r="A26" s="207"/>
      <c r="B26" s="208"/>
      <c r="C26" s="211"/>
      <c r="D26" s="211"/>
      <c r="E26" s="212"/>
      <c r="F26" s="215"/>
      <c r="G26" s="216"/>
      <c r="H26" s="219"/>
      <c r="I26" s="219"/>
      <c r="J26" s="220"/>
      <c r="K26" s="199" t="s">
        <v>61</v>
      </c>
      <c r="L26" s="200"/>
      <c r="M26" s="200"/>
      <c r="N26" s="203"/>
      <c r="O26" s="204"/>
      <c r="P26" s="199" t="s">
        <v>64</v>
      </c>
      <c r="Q26" s="200"/>
      <c r="R26" s="200"/>
      <c r="S26" s="203"/>
      <c r="T26" s="204"/>
    </row>
    <row r="27" spans="1:20" ht="28.35" customHeight="1" thickTop="1" x14ac:dyDescent="0.4">
      <c r="A27" s="193" t="s">
        <v>16</v>
      </c>
      <c r="B27" s="194"/>
      <c r="C27" s="194"/>
      <c r="D27" s="194"/>
      <c r="E27" s="194"/>
      <c r="F27" s="195"/>
      <c r="G27" s="195"/>
      <c r="H27" s="195"/>
      <c r="I27" s="195"/>
      <c r="J27" s="196"/>
      <c r="K27" s="193" t="s">
        <v>17</v>
      </c>
      <c r="L27" s="194"/>
      <c r="M27" s="194"/>
      <c r="N27" s="103"/>
      <c r="O27" s="104" t="s">
        <v>18</v>
      </c>
      <c r="P27" s="195"/>
      <c r="Q27" s="195"/>
      <c r="R27" s="195"/>
      <c r="S27" s="195"/>
      <c r="T27" s="196"/>
    </row>
    <row r="28" spans="1:20" ht="28.35" customHeight="1" x14ac:dyDescent="0.4">
      <c r="A28" s="234"/>
      <c r="B28" s="234"/>
      <c r="C28" s="234"/>
      <c r="D28" s="234"/>
      <c r="E28" s="234"/>
      <c r="F28" s="234"/>
      <c r="G28" s="234"/>
      <c r="H28" s="234"/>
      <c r="I28" s="234"/>
      <c r="J28" s="234"/>
      <c r="K28" s="234"/>
      <c r="L28" s="234"/>
      <c r="M28" s="234"/>
      <c r="N28" s="234"/>
      <c r="O28" s="234"/>
      <c r="P28" s="234"/>
      <c r="Q28" s="234"/>
      <c r="R28" s="234"/>
      <c r="S28" s="234"/>
      <c r="T28" s="234"/>
    </row>
  </sheetData>
  <sheetProtection password="E95D" sheet="1" selectLockedCells="1"/>
  <protectedRanges>
    <protectedRange sqref="O6:O8 J6 L10:O10 K14:N16 R10:T10 Q14:S16 H4:J4 M6:N6 R4:T4 M7:M8 M4:O5" name="範囲1"/>
    <protectedRange sqref="R7:T8" name="範囲1_2"/>
    <protectedRange sqref="K17:N17 Q17:S17" name="範囲1_3"/>
    <protectedRange sqref="R3:T3" name="範囲1_1_1"/>
    <protectedRange sqref="Q11:S11 K11:N11" name="範囲1_2_1"/>
    <protectedRange sqref="J5" name="範囲1_4"/>
    <protectedRange sqref="R6:T6" name="範囲1_5"/>
    <protectedRange sqref="R5:T5" name="範囲1_4_1"/>
    <protectedRange sqref="I9:J9" name="範囲1_6"/>
    <protectedRange sqref="K4:L4" name="範囲1_7"/>
    <protectedRange sqref="K12:N12 Q12:S12" name="範囲1_2_1_1"/>
    <protectedRange sqref="K19:N20 Q19:S20" name="範囲1_2_1_1_1"/>
    <protectedRange sqref="N27 P27:T27 E22 N22 C24 N24:O26 P26 S24:T26 F27" name="範囲1_8"/>
    <protectedRange sqref="R13:T13 L13:O13" name="範囲1_9"/>
    <protectedRange sqref="J3:O3" name="範囲1_1"/>
  </protectedRanges>
  <mergeCells count="97">
    <mergeCell ref="A1:T1"/>
    <mergeCell ref="A27:E27"/>
    <mergeCell ref="F27:J27"/>
    <mergeCell ref="K27:M27"/>
    <mergeCell ref="P27:T27"/>
    <mergeCell ref="K25:M25"/>
    <mergeCell ref="N25:O25"/>
    <mergeCell ref="P25:R25"/>
    <mergeCell ref="S25:T25"/>
    <mergeCell ref="K26:M26"/>
    <mergeCell ref="N26:O26"/>
    <mergeCell ref="P26:R26"/>
    <mergeCell ref="S26:T26"/>
    <mergeCell ref="A24:B26"/>
    <mergeCell ref="C24:E26"/>
    <mergeCell ref="F24:G26"/>
    <mergeCell ref="H24:J26"/>
    <mergeCell ref="K24:M24"/>
    <mergeCell ref="C10:T10"/>
    <mergeCell ref="N24:O24"/>
    <mergeCell ref="P24:R24"/>
    <mergeCell ref="S24:T24"/>
    <mergeCell ref="F12:T12"/>
    <mergeCell ref="A13:B13"/>
    <mergeCell ref="D13:J13"/>
    <mergeCell ref="L13:T13"/>
    <mergeCell ref="A22:D22"/>
    <mergeCell ref="E22:J22"/>
    <mergeCell ref="K22:M23"/>
    <mergeCell ref="N22:T22"/>
    <mergeCell ref="A23:D23"/>
    <mergeCell ref="A14:B16"/>
    <mergeCell ref="C14:T16"/>
    <mergeCell ref="A17:B17"/>
    <mergeCell ref="C17:F17"/>
    <mergeCell ref="G17:T17"/>
    <mergeCell ref="E23:J23"/>
    <mergeCell ref="N23:T23"/>
    <mergeCell ref="K4:L4"/>
    <mergeCell ref="M4:O4"/>
    <mergeCell ref="K5:L5"/>
    <mergeCell ref="R6:T6"/>
    <mergeCell ref="P5:Q5"/>
    <mergeCell ref="R5:T5"/>
    <mergeCell ref="R4:T4"/>
    <mergeCell ref="M6:O6"/>
    <mergeCell ref="M5:O5"/>
    <mergeCell ref="A5:B5"/>
    <mergeCell ref="C5:F5"/>
    <mergeCell ref="G5:J5"/>
    <mergeCell ref="A4:B4"/>
    <mergeCell ref="C4:E4"/>
    <mergeCell ref="F4:G4"/>
    <mergeCell ref="H4:J4"/>
    <mergeCell ref="G9:H9"/>
    <mergeCell ref="A7:B8"/>
    <mergeCell ref="K7:L8"/>
    <mergeCell ref="M7:N7"/>
    <mergeCell ref="K9:L9"/>
    <mergeCell ref="M9:N9"/>
    <mergeCell ref="R7:S7"/>
    <mergeCell ref="M8:N8"/>
    <mergeCell ref="P8:Q8"/>
    <mergeCell ref="R8:S8"/>
    <mergeCell ref="P7:Q7"/>
    <mergeCell ref="A6:B6"/>
    <mergeCell ref="A19:B19"/>
    <mergeCell ref="C19:T19"/>
    <mergeCell ref="R2:T2"/>
    <mergeCell ref="A3:B3"/>
    <mergeCell ref="P3:Q3"/>
    <mergeCell ref="R3:T3"/>
    <mergeCell ref="P4:Q4"/>
    <mergeCell ref="A2:B2"/>
    <mergeCell ref="C2:E2"/>
    <mergeCell ref="J2:K2"/>
    <mergeCell ref="L2:O2"/>
    <mergeCell ref="P2:Q2"/>
    <mergeCell ref="C6:J6"/>
    <mergeCell ref="K6:L6"/>
    <mergeCell ref="O9:T9"/>
    <mergeCell ref="A28:T28"/>
    <mergeCell ref="C3:O3"/>
    <mergeCell ref="A9:B9"/>
    <mergeCell ref="C9:D9"/>
    <mergeCell ref="E9:F9"/>
    <mergeCell ref="C7:E7"/>
    <mergeCell ref="F7:I7"/>
    <mergeCell ref="C8:E8"/>
    <mergeCell ref="F8:I8"/>
    <mergeCell ref="I9:J9"/>
    <mergeCell ref="A11:B12"/>
    <mergeCell ref="C11:E11"/>
    <mergeCell ref="F11:T11"/>
    <mergeCell ref="C12:E12"/>
    <mergeCell ref="A10:B10"/>
    <mergeCell ref="P6:Q6"/>
  </mergeCells>
  <phoneticPr fontId="1"/>
  <conditionalFormatting sqref="C9:D9">
    <cfRule type="cellIs" dxfId="23" priority="6" operator="greaterThan">
      <formula>10000</formula>
    </cfRule>
  </conditionalFormatting>
  <conditionalFormatting sqref="E9:F9">
    <cfRule type="cellIs" dxfId="22" priority="5" operator="greaterThan">
      <formula>10000</formula>
    </cfRule>
  </conditionalFormatting>
  <conditionalFormatting sqref="O9">
    <cfRule type="expression" dxfId="21" priority="3">
      <formula>$M$9="半自動"</formula>
    </cfRule>
    <cfRule type="expression" dxfId="20" priority="4">
      <formula>$M$9="指定"</formula>
    </cfRule>
  </conditionalFormatting>
  <conditionalFormatting sqref="F12">
    <cfRule type="expression" dxfId="19" priority="1">
      <formula>$R$3="新品"</formula>
    </cfRule>
    <cfRule type="expression" dxfId="18" priority="2">
      <formula>$R$3="修理"</formula>
    </cfRule>
  </conditionalFormatting>
  <dataValidations count="7">
    <dataValidation type="list" allowBlank="1" showInputMessage="1" showErrorMessage="1" sqref="J7:J8">
      <formula1>"g,kg,t"</formula1>
    </dataValidation>
    <dataValidation type="list" allowBlank="1" showInputMessage="1" showErrorMessage="1" sqref="O7:O8 T7:T8">
      <formula1>"mg,g,kg"</formula1>
    </dataValidation>
    <dataValidation type="list" allowBlank="1" showInputMessage="1" showErrorMessage="1" sqref="G2">
      <formula1>"　,2"</formula1>
    </dataValidation>
    <dataValidation type="list" allowBlank="1" showInputMessage="1" showErrorMessage="1" sqref="C5">
      <formula1>"記号の使用なし,届出記号,登録商標"</formula1>
    </dataValidation>
    <dataValidation allowBlank="1" showInputMessage="1" showErrorMessage="1" prompt="記号無しの場合は製造者名を記載。_x000a_登録商標もしくは、登録記号の場合は、「挿入」→「画像」で記号を貼り付けてください。" sqref="G5:I5"/>
    <dataValidation type="list" allowBlank="1" showInputMessage="1" showErrorMessage="1" sqref="R5:T5">
      <formula1>"提出済み,今回提出(変更含む),型式承認番号なし"</formula1>
    </dataValidation>
    <dataValidation type="list" allowBlank="1" showInputMessage="1" showErrorMessage="1" sqref="M9">
      <formula1>"半自動,指定"</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13</xdr:col>
                    <xdr:colOff>123825</xdr:colOff>
                    <xdr:row>10</xdr:row>
                    <xdr:rowOff>28575</xdr:rowOff>
                  </from>
                  <to>
                    <xdr:col>18</xdr:col>
                    <xdr:colOff>200025</xdr:colOff>
                    <xdr:row>10</xdr:row>
                    <xdr:rowOff>333375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xdr:col>
                    <xdr:colOff>114300</xdr:colOff>
                    <xdr:row>10</xdr:row>
                    <xdr:rowOff>38100</xdr:rowOff>
                  </from>
                  <to>
                    <xdr:col>7</xdr:col>
                    <xdr:colOff>114300</xdr:colOff>
                    <xdr:row>10</xdr:row>
                    <xdr:rowOff>333375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8</xdr:col>
                    <xdr:colOff>104775</xdr:colOff>
                    <xdr:row>10</xdr:row>
                    <xdr:rowOff>38100</xdr:rowOff>
                  </from>
                  <to>
                    <xdr:col>9</xdr:col>
                    <xdr:colOff>295275</xdr:colOff>
                    <xdr:row>10</xdr:row>
                    <xdr:rowOff>333375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10</xdr:col>
                    <xdr:colOff>285750</xdr:colOff>
                    <xdr:row>10</xdr:row>
                    <xdr:rowOff>47625</xdr:rowOff>
                  </from>
                  <to>
                    <xdr:col>12</xdr:col>
                    <xdr:colOff>133350</xdr:colOff>
                    <xdr:row>10</xdr:row>
                    <xdr:rowOff>323850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5</xdr:col>
                    <xdr:colOff>114300</xdr:colOff>
                    <xdr:row>11</xdr:row>
                    <xdr:rowOff>28575</xdr:rowOff>
                  </from>
                  <to>
                    <xdr:col>9</xdr:col>
                    <xdr:colOff>219075</xdr:colOff>
                    <xdr:row>11</xdr:row>
                    <xdr:rowOff>323850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10</xdr:col>
                    <xdr:colOff>285750</xdr:colOff>
                    <xdr:row>11</xdr:row>
                    <xdr:rowOff>19050</xdr:rowOff>
                  </from>
                  <to>
                    <xdr:col>15</xdr:col>
                    <xdr:colOff>123825</xdr:colOff>
                    <xdr:row>11</xdr:row>
                    <xdr:rowOff>323850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15</xdr:col>
                    <xdr:colOff>219075</xdr:colOff>
                    <xdr:row>11</xdr:row>
                    <xdr:rowOff>19050</xdr:rowOff>
                  </from>
                  <to>
                    <xdr:col>19</xdr:col>
                    <xdr:colOff>9525</xdr:colOff>
                    <xdr:row>11</xdr:row>
                    <xdr:rowOff>333375</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8</xdr:col>
                    <xdr:colOff>19050</xdr:colOff>
                    <xdr:row>18</xdr:row>
                    <xdr:rowOff>28575</xdr:rowOff>
                  </from>
                  <to>
                    <xdr:col>14</xdr:col>
                    <xdr:colOff>133350</xdr:colOff>
                    <xdr:row>18</xdr:row>
                    <xdr:rowOff>342900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3</xdr:col>
                    <xdr:colOff>295275</xdr:colOff>
                    <xdr:row>18</xdr:row>
                    <xdr:rowOff>28575</xdr:rowOff>
                  </from>
                  <to>
                    <xdr:col>8</xdr:col>
                    <xdr:colOff>0</xdr:colOff>
                    <xdr:row>18</xdr:row>
                    <xdr:rowOff>342900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2</xdr:col>
                    <xdr:colOff>57150</xdr:colOff>
                    <xdr:row>18</xdr:row>
                    <xdr:rowOff>28575</xdr:rowOff>
                  </from>
                  <to>
                    <xdr:col>3</xdr:col>
                    <xdr:colOff>266700</xdr:colOff>
                    <xdr:row>18</xdr:row>
                    <xdr:rowOff>342900</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14</xdr:col>
                    <xdr:colOff>161925</xdr:colOff>
                    <xdr:row>18</xdr:row>
                    <xdr:rowOff>28575</xdr:rowOff>
                  </from>
                  <to>
                    <xdr:col>20</xdr:col>
                    <xdr:colOff>57150</xdr:colOff>
                    <xdr:row>18</xdr:row>
                    <xdr:rowOff>342900</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4</xdr:col>
                    <xdr:colOff>314325</xdr:colOff>
                    <xdr:row>27</xdr:row>
                    <xdr:rowOff>85725</xdr:rowOff>
                  </from>
                  <to>
                    <xdr:col>19</xdr:col>
                    <xdr:colOff>276225</xdr:colOff>
                    <xdr:row>27</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入力フォーム!$AX$14:$AX$16</xm:f>
          </x14:formula1>
          <xm:sqref>C4:E4</xm:sqref>
        </x14:dataValidation>
        <x14:dataValidation type="list" allowBlank="1" showInputMessage="1" showErrorMessage="1">
          <x14:formula1>
            <xm:f>入力フォーム!$AV$14:$AV$21</xm:f>
          </x14:formula1>
          <xm:sqref>M6</xm:sqref>
        </x14:dataValidation>
        <x14:dataValidation type="list" allowBlank="1" showInputMessage="1" showErrorMessage="1">
          <x14:formula1>
            <xm:f>入力フォーム!$AT$14:$AT$15</xm:f>
          </x14:formula1>
          <xm:sqref>R3:T3</xm:sqref>
        </x14:dataValidation>
        <x14:dataValidation type="list" allowBlank="1" showInputMessage="1" showErrorMessage="1">
          <x14:formula1>
            <xm:f>OFFSET(入力フォーム!$BD$14,MATCH(C4,入力フォーム!$BC$14:$BC$43,0)-1,0,COUNTIF(入力フォーム!$BC14:$BC43,C4))</xm:f>
          </x14:formula1>
          <xm:sqref>M4:O4</xm:sqref>
        </x14:dataValidation>
        <x14:dataValidation type="list" allowBlank="1" showInputMessage="1" showErrorMessage="1">
          <x14:formula1>
            <xm:f>OFFSET(入力フォーム!$BA$14,MATCH(C4,入力フォーム!$AZ$14:$AZ$21,0)-1,0,COUNTIF(入力フォーム!$AZ14:$AZ21,C4))</xm:f>
          </x14:formula1>
          <xm:sqref>H4:J4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8"/>
  <sheetViews>
    <sheetView zoomScaleNormal="100" workbookViewId="0">
      <selection activeCell="G2" sqref="G2"/>
    </sheetView>
  </sheetViews>
  <sheetFormatPr defaultColWidth="4.5" defaultRowHeight="28.35" customHeight="1" x14ac:dyDescent="0.4"/>
  <cols>
    <col min="1" max="34" width="4.5" style="68"/>
    <col min="35" max="35" width="4.5" style="97"/>
    <col min="36" max="40" width="4.5" style="68"/>
    <col min="41" max="43" width="4.5" style="68" hidden="1" customWidth="1"/>
    <col min="44" max="16384" width="4.5" style="68"/>
  </cols>
  <sheetData>
    <row r="1" spans="1:44" ht="28.35" customHeight="1" x14ac:dyDescent="0.4">
      <c r="A1" s="148" t="s">
        <v>243</v>
      </c>
      <c r="B1" s="148"/>
      <c r="C1" s="148"/>
      <c r="D1" s="148"/>
      <c r="E1" s="148"/>
      <c r="F1" s="148"/>
      <c r="G1" s="148"/>
      <c r="H1" s="148"/>
      <c r="I1" s="148"/>
      <c r="J1" s="148"/>
      <c r="K1" s="148"/>
      <c r="L1" s="148"/>
      <c r="M1" s="148"/>
      <c r="N1" s="148"/>
      <c r="O1" s="148"/>
      <c r="P1" s="148"/>
      <c r="Q1" s="148"/>
      <c r="R1" s="148"/>
      <c r="S1" s="148"/>
      <c r="T1" s="148"/>
      <c r="U1" s="1"/>
      <c r="V1" s="1"/>
      <c r="W1" s="1"/>
      <c r="X1" s="1"/>
      <c r="Y1" s="1"/>
      <c r="Z1" s="1"/>
      <c r="AA1" s="1"/>
      <c r="AB1" s="1"/>
      <c r="AC1" s="1"/>
      <c r="AD1" s="1"/>
      <c r="AE1" s="1"/>
      <c r="AF1" s="1"/>
      <c r="AG1" s="1"/>
    </row>
    <row r="2" spans="1:44" ht="28.35" customHeight="1" x14ac:dyDescent="0.4">
      <c r="A2" s="288" t="s">
        <v>4</v>
      </c>
      <c r="B2" s="289"/>
      <c r="C2" s="256"/>
      <c r="D2" s="256"/>
      <c r="E2" s="256"/>
      <c r="F2" s="15" t="s">
        <v>5</v>
      </c>
      <c r="G2" s="30"/>
      <c r="H2" s="15" t="s">
        <v>6</v>
      </c>
      <c r="I2" s="16">
        <f>MAX(識別表1!G2,識別表2!G2,識別表3!G2,識別表4!G2,識別表5!G2)</f>
        <v>1</v>
      </c>
      <c r="J2" s="257" t="s">
        <v>7</v>
      </c>
      <c r="K2" s="258"/>
      <c r="L2" s="259"/>
      <c r="M2" s="259"/>
      <c r="N2" s="259"/>
      <c r="O2" s="260"/>
      <c r="P2" s="136" t="s">
        <v>8</v>
      </c>
      <c r="Q2" s="137"/>
      <c r="R2" s="252"/>
      <c r="S2" s="252"/>
      <c r="T2" s="253"/>
      <c r="U2" s="1"/>
      <c r="V2" s="1"/>
      <c r="W2" s="1"/>
      <c r="X2" s="1"/>
      <c r="Y2" s="1"/>
      <c r="Z2" s="1"/>
      <c r="AA2" s="1"/>
      <c r="AB2" s="1"/>
      <c r="AC2" s="1"/>
      <c r="AD2" s="1"/>
      <c r="AE2" s="1"/>
      <c r="AF2" s="1"/>
      <c r="AG2" s="1"/>
      <c r="AH2" s="1"/>
      <c r="AI2" s="1"/>
      <c r="AJ2" s="1"/>
      <c r="AK2" s="1"/>
      <c r="AL2" s="1"/>
      <c r="AM2" s="1"/>
      <c r="AN2" s="1"/>
      <c r="AO2" s="1"/>
    </row>
    <row r="3" spans="1:44" ht="28.35" customHeight="1" x14ac:dyDescent="0.4">
      <c r="A3" s="288" t="s">
        <v>0</v>
      </c>
      <c r="B3" s="289"/>
      <c r="C3" s="125" t="str">
        <f>申請者情報!$C$3&amp;"　"&amp;申請者情報!$C$4&amp;IF(申請者情報!C9="特定計量器製造事業者","　(製造)",IF(申請者情報!C9="特定計量器修理事業者","　(修理)",IF(申請者情報!C9="輸入事業者","　(輸入)","")))</f>
        <v>　</v>
      </c>
      <c r="D3" s="125"/>
      <c r="E3" s="125"/>
      <c r="F3" s="125"/>
      <c r="G3" s="125"/>
      <c r="H3" s="125"/>
      <c r="I3" s="125"/>
      <c r="J3" s="125"/>
      <c r="K3" s="125"/>
      <c r="L3" s="125"/>
      <c r="M3" s="125"/>
      <c r="N3" s="125"/>
      <c r="O3" s="126"/>
      <c r="P3" s="136" t="s">
        <v>245</v>
      </c>
      <c r="Q3" s="137"/>
      <c r="R3" s="254"/>
      <c r="S3" s="254"/>
      <c r="T3" s="255"/>
      <c r="U3" s="1"/>
      <c r="V3" s="1"/>
      <c r="W3" s="1"/>
      <c r="X3" s="1"/>
      <c r="Y3" s="1"/>
      <c r="AI3" s="68"/>
      <c r="AN3" s="97"/>
    </row>
    <row r="4" spans="1:44" ht="28.35" customHeight="1" x14ac:dyDescent="0.4">
      <c r="A4" s="290" t="s">
        <v>136</v>
      </c>
      <c r="B4" s="289"/>
      <c r="C4" s="261"/>
      <c r="D4" s="261"/>
      <c r="E4" s="261"/>
      <c r="F4" s="263" t="s">
        <v>81</v>
      </c>
      <c r="G4" s="264"/>
      <c r="H4" s="261"/>
      <c r="I4" s="261"/>
      <c r="J4" s="262"/>
      <c r="K4" s="229" t="s">
        <v>82</v>
      </c>
      <c r="L4" s="230"/>
      <c r="M4" s="261"/>
      <c r="N4" s="261"/>
      <c r="O4" s="262"/>
      <c r="P4" s="136" t="s">
        <v>42</v>
      </c>
      <c r="Q4" s="137"/>
      <c r="R4" s="255"/>
      <c r="S4" s="266"/>
      <c r="T4" s="266"/>
      <c r="U4" s="97"/>
      <c r="V4" s="97"/>
      <c r="W4" s="97"/>
      <c r="AI4" s="68"/>
      <c r="AL4" s="97"/>
    </row>
    <row r="5" spans="1:44" s="97" customFormat="1" ht="28.35" customHeight="1" x14ac:dyDescent="0.4">
      <c r="A5" s="291" t="s">
        <v>236</v>
      </c>
      <c r="B5" s="292"/>
      <c r="C5" s="133"/>
      <c r="D5" s="133"/>
      <c r="E5" s="133"/>
      <c r="F5" s="134"/>
      <c r="G5" s="162"/>
      <c r="H5" s="163"/>
      <c r="I5" s="163"/>
      <c r="J5" s="164"/>
      <c r="K5" s="136" t="s">
        <v>231</v>
      </c>
      <c r="L5" s="137"/>
      <c r="M5" s="254"/>
      <c r="N5" s="254"/>
      <c r="O5" s="255"/>
      <c r="P5" s="149" t="s">
        <v>237</v>
      </c>
      <c r="Q5" s="150"/>
      <c r="R5" s="142"/>
      <c r="S5" s="142"/>
      <c r="T5" s="143"/>
      <c r="U5" s="108"/>
      <c r="V5" s="108"/>
      <c r="W5" s="108"/>
      <c r="X5" s="108"/>
      <c r="Y5" s="108"/>
    </row>
    <row r="6" spans="1:44" ht="28.35" customHeight="1" x14ac:dyDescent="0.4">
      <c r="A6" s="290" t="s">
        <v>43</v>
      </c>
      <c r="B6" s="289"/>
      <c r="C6" s="261"/>
      <c r="D6" s="261"/>
      <c r="E6" s="261"/>
      <c r="F6" s="261"/>
      <c r="G6" s="261"/>
      <c r="H6" s="261"/>
      <c r="I6" s="261"/>
      <c r="J6" s="262"/>
      <c r="K6" s="136" t="s">
        <v>247</v>
      </c>
      <c r="L6" s="137"/>
      <c r="M6" s="267"/>
      <c r="N6" s="267"/>
      <c r="O6" s="268"/>
      <c r="P6" s="136" t="s">
        <v>238</v>
      </c>
      <c r="Q6" s="137"/>
      <c r="R6" s="129" t="str">
        <f>IF(AND(C9="",E9=""),"",IF(_xlfn.AGGREGATE(4,6,AO7:AO8)&gt;10000,"高精度","通常"))</f>
        <v/>
      </c>
      <c r="S6" s="265"/>
      <c r="T6" s="265"/>
      <c r="U6" s="97"/>
      <c r="V6" s="97"/>
      <c r="W6" s="97"/>
    </row>
    <row r="7" spans="1:44" ht="28.35" customHeight="1" x14ac:dyDescent="0.25">
      <c r="A7" s="284" t="s">
        <v>139</v>
      </c>
      <c r="B7" s="285"/>
      <c r="C7" s="135" t="s">
        <v>235</v>
      </c>
      <c r="D7" s="135"/>
      <c r="E7" s="135"/>
      <c r="F7" s="231"/>
      <c r="G7" s="231"/>
      <c r="H7" s="231"/>
      <c r="I7" s="231"/>
      <c r="J7" s="58" t="s">
        <v>55</v>
      </c>
      <c r="K7" s="190" t="s">
        <v>246</v>
      </c>
      <c r="L7" s="173"/>
      <c r="M7" s="231"/>
      <c r="N7" s="231"/>
      <c r="O7" s="58" t="s">
        <v>55</v>
      </c>
      <c r="P7" s="136" t="s">
        <v>138</v>
      </c>
      <c r="Q7" s="137"/>
      <c r="R7" s="139"/>
      <c r="S7" s="139"/>
      <c r="T7" s="67" t="s">
        <v>55</v>
      </c>
      <c r="U7" s="97"/>
      <c r="V7" s="97"/>
      <c r="W7" s="97"/>
      <c r="X7" s="97"/>
      <c r="Y7" s="97"/>
      <c r="AN7" s="109"/>
      <c r="AO7" s="109" t="e">
        <f>AP7/AQ7</f>
        <v>#DIV/0!</v>
      </c>
      <c r="AP7" s="109">
        <f>IF(J7="t",F7*1000000,IF(J7="kg",F7*1000,IF(J7="mg",F7/1000,F7)))</f>
        <v>0</v>
      </c>
      <c r="AQ7" s="109">
        <f>IF(O7="kg",M7*1000,IF(O7="mg",M7/1000,M7))</f>
        <v>0</v>
      </c>
      <c r="AR7" s="109"/>
    </row>
    <row r="8" spans="1:44" ht="28.35" customHeight="1" x14ac:dyDescent="0.25">
      <c r="A8" s="286"/>
      <c r="B8" s="287"/>
      <c r="C8" s="240" t="s">
        <v>148</v>
      </c>
      <c r="D8" s="240"/>
      <c r="E8" s="240"/>
      <c r="F8" s="145" t="s">
        <v>137</v>
      </c>
      <c r="G8" s="145"/>
      <c r="H8" s="145"/>
      <c r="I8" s="145"/>
      <c r="J8" s="59" t="s">
        <v>55</v>
      </c>
      <c r="K8" s="174"/>
      <c r="L8" s="175"/>
      <c r="M8" s="145" t="s">
        <v>137</v>
      </c>
      <c r="N8" s="145"/>
      <c r="O8" s="59" t="s">
        <v>55</v>
      </c>
      <c r="P8" s="136" t="s">
        <v>44</v>
      </c>
      <c r="Q8" s="137"/>
      <c r="R8" s="145" t="s">
        <v>137</v>
      </c>
      <c r="S8" s="145"/>
      <c r="T8" s="67" t="s">
        <v>55</v>
      </c>
      <c r="U8" s="108"/>
      <c r="V8" s="108"/>
      <c r="W8" s="108"/>
      <c r="X8" s="108"/>
      <c r="Y8" s="108"/>
      <c r="AN8" s="109"/>
      <c r="AO8" s="109" t="e">
        <f>AP8/AQ8</f>
        <v>#VALUE!</v>
      </c>
      <c r="AP8" s="109" t="str">
        <f>IF(OR(F8="-",F8=""),"",IF(J8="t",F8*1000000,IF(J8="kg",F8*1000,IF(J8="mg",F8/1000,F8))))</f>
        <v/>
      </c>
      <c r="AQ8" s="109" t="str">
        <f>IF(OR(M8="-",M8=""),"",IF(O8="kg",M8*1000,IF(O8="mg",M8/1000,M8)))</f>
        <v/>
      </c>
      <c r="AR8" s="109"/>
    </row>
    <row r="9" spans="1:44" s="108" customFormat="1" ht="28.35" customHeight="1" x14ac:dyDescent="0.4">
      <c r="A9" s="136" t="s">
        <v>244</v>
      </c>
      <c r="B9" s="137"/>
      <c r="C9" s="245" t="str">
        <f>IF(OR(F7="",M7=""),"",(AP7/AQ7)&amp;"目量")</f>
        <v/>
      </c>
      <c r="D9" s="146"/>
      <c r="E9" s="146" t="str">
        <f>IF(OR(F8="",F8="-",M8="",M8="-"),"",(AP8/AQ8)&amp;"目量")</f>
        <v/>
      </c>
      <c r="F9" s="147"/>
      <c r="G9" s="136" t="s">
        <v>154</v>
      </c>
      <c r="H9" s="137"/>
      <c r="I9" s="130"/>
      <c r="J9" s="131"/>
      <c r="K9" s="239" t="s">
        <v>241</v>
      </c>
      <c r="L9" s="150"/>
      <c r="M9" s="134" t="s">
        <v>248</v>
      </c>
      <c r="N9" s="233"/>
      <c r="O9" s="121"/>
      <c r="P9" s="121"/>
      <c r="Q9" s="121"/>
      <c r="R9" s="121"/>
      <c r="S9" s="121"/>
      <c r="T9" s="122"/>
    </row>
    <row r="10" spans="1:44" ht="28.35" customHeight="1" x14ac:dyDescent="0.4">
      <c r="A10" s="282" t="s">
        <v>230</v>
      </c>
      <c r="B10" s="283"/>
      <c r="C10" s="276"/>
      <c r="D10" s="276"/>
      <c r="E10" s="276"/>
      <c r="F10" s="276"/>
      <c r="G10" s="276"/>
      <c r="H10" s="276"/>
      <c r="I10" s="276"/>
      <c r="J10" s="276"/>
      <c r="K10" s="276"/>
      <c r="L10" s="276"/>
      <c r="M10" s="276"/>
      <c r="N10" s="276"/>
      <c r="O10" s="276"/>
      <c r="P10" s="276"/>
      <c r="Q10" s="276"/>
      <c r="R10" s="276"/>
      <c r="S10" s="276"/>
      <c r="T10" s="249"/>
    </row>
    <row r="11" spans="1:44" s="97" customFormat="1" ht="28.35" customHeight="1" x14ac:dyDescent="0.4">
      <c r="A11" s="277" t="s">
        <v>234</v>
      </c>
      <c r="B11" s="278"/>
      <c r="C11" s="281" t="s">
        <v>232</v>
      </c>
      <c r="D11" s="247"/>
      <c r="E11" s="248"/>
      <c r="F11" s="249"/>
      <c r="G11" s="250"/>
      <c r="H11" s="250"/>
      <c r="I11" s="250"/>
      <c r="J11" s="250"/>
      <c r="K11" s="250"/>
      <c r="L11" s="250"/>
      <c r="M11" s="250"/>
      <c r="N11" s="250"/>
      <c r="O11" s="250"/>
      <c r="P11" s="250"/>
      <c r="Q11" s="250"/>
      <c r="R11" s="250"/>
      <c r="S11" s="250"/>
      <c r="T11" s="250"/>
      <c r="U11" s="68"/>
      <c r="V11" s="68"/>
      <c r="W11" s="68"/>
      <c r="X11" s="68"/>
      <c r="Y11" s="68"/>
    </row>
    <row r="12" spans="1:44" s="97" customFormat="1" ht="28.35" customHeight="1" x14ac:dyDescent="0.4">
      <c r="A12" s="279"/>
      <c r="B12" s="280"/>
      <c r="C12" s="251" t="s">
        <v>233</v>
      </c>
      <c r="D12" s="171"/>
      <c r="E12" s="171"/>
      <c r="F12" s="176"/>
      <c r="G12" s="176"/>
      <c r="H12" s="176"/>
      <c r="I12" s="176"/>
      <c r="J12" s="176"/>
      <c r="K12" s="176"/>
      <c r="L12" s="176"/>
      <c r="M12" s="176"/>
      <c r="N12" s="176"/>
      <c r="O12" s="176"/>
      <c r="P12" s="176"/>
      <c r="Q12" s="176"/>
      <c r="R12" s="176"/>
      <c r="S12" s="176"/>
      <c r="T12" s="177"/>
      <c r="U12" s="108"/>
      <c r="V12" s="108"/>
      <c r="W12" s="108"/>
      <c r="X12" s="108"/>
      <c r="Y12" s="108"/>
    </row>
    <row r="13" spans="1:44" ht="28.35" customHeight="1" x14ac:dyDescent="0.4">
      <c r="A13" s="136" t="s">
        <v>45</v>
      </c>
      <c r="B13" s="137"/>
      <c r="C13" s="105" t="s">
        <v>46</v>
      </c>
      <c r="D13" s="165"/>
      <c r="E13" s="165"/>
      <c r="F13" s="165"/>
      <c r="G13" s="165"/>
      <c r="H13" s="165"/>
      <c r="I13" s="165"/>
      <c r="J13" s="166"/>
      <c r="K13" s="106" t="s">
        <v>47</v>
      </c>
      <c r="L13" s="167"/>
      <c r="M13" s="167"/>
      <c r="N13" s="167"/>
      <c r="O13" s="167"/>
      <c r="P13" s="167"/>
      <c r="Q13" s="167"/>
      <c r="R13" s="167"/>
      <c r="S13" s="167"/>
      <c r="T13" s="168"/>
    </row>
    <row r="14" spans="1:44" ht="28.35" customHeight="1" x14ac:dyDescent="0.4">
      <c r="A14" s="284" t="s">
        <v>41</v>
      </c>
      <c r="B14" s="285"/>
      <c r="C14" s="269"/>
      <c r="D14" s="269"/>
      <c r="E14" s="269"/>
      <c r="F14" s="269"/>
      <c r="G14" s="269"/>
      <c r="H14" s="269"/>
      <c r="I14" s="269"/>
      <c r="J14" s="269"/>
      <c r="K14" s="269"/>
      <c r="L14" s="269"/>
      <c r="M14" s="269"/>
      <c r="N14" s="269"/>
      <c r="O14" s="269"/>
      <c r="P14" s="269"/>
      <c r="Q14" s="269"/>
      <c r="R14" s="269"/>
      <c r="S14" s="269"/>
      <c r="T14" s="270"/>
      <c r="X14" s="97"/>
      <c r="Y14" s="97"/>
    </row>
    <row r="15" spans="1:44" ht="28.35" customHeight="1" x14ac:dyDescent="0.4">
      <c r="A15" s="293"/>
      <c r="B15" s="294"/>
      <c r="C15" s="271"/>
      <c r="D15" s="271"/>
      <c r="E15" s="271"/>
      <c r="F15" s="271"/>
      <c r="G15" s="271"/>
      <c r="H15" s="271"/>
      <c r="I15" s="271"/>
      <c r="J15" s="271"/>
      <c r="K15" s="271"/>
      <c r="L15" s="271"/>
      <c r="M15" s="271"/>
      <c r="N15" s="271"/>
      <c r="O15" s="271"/>
      <c r="P15" s="271"/>
      <c r="Q15" s="271"/>
      <c r="R15" s="271"/>
      <c r="S15" s="271"/>
      <c r="T15" s="272"/>
      <c r="U15" s="97"/>
      <c r="V15" s="97"/>
      <c r="W15" s="97"/>
      <c r="X15" s="97"/>
      <c r="Y15" s="97"/>
    </row>
    <row r="16" spans="1:44" ht="28.35" customHeight="1" x14ac:dyDescent="0.4">
      <c r="A16" s="286"/>
      <c r="B16" s="287"/>
      <c r="C16" s="273"/>
      <c r="D16" s="273"/>
      <c r="E16" s="273"/>
      <c r="F16" s="273"/>
      <c r="G16" s="273"/>
      <c r="H16" s="273"/>
      <c r="I16" s="273"/>
      <c r="J16" s="273"/>
      <c r="K16" s="273"/>
      <c r="L16" s="273"/>
      <c r="M16" s="273"/>
      <c r="N16" s="273"/>
      <c r="O16" s="273"/>
      <c r="P16" s="273"/>
      <c r="Q16" s="273"/>
      <c r="R16" s="273"/>
      <c r="S16" s="273"/>
      <c r="T16" s="274"/>
      <c r="U16" s="97"/>
      <c r="V16" s="97"/>
      <c r="W16" s="97"/>
    </row>
    <row r="17" spans="1:20" ht="28.35" customHeight="1" x14ac:dyDescent="0.4">
      <c r="A17" s="282" t="s">
        <v>155</v>
      </c>
      <c r="B17" s="283"/>
      <c r="C17" s="275" t="str">
        <f>IF(申請者情報!B14="","",申請者情報!B14)</f>
        <v/>
      </c>
      <c r="D17" s="275"/>
      <c r="E17" s="275"/>
      <c r="F17" s="275"/>
      <c r="G17" s="182" t="str">
        <f>IF(申請者情報!B12="","",申請者情報!B12)</f>
        <v/>
      </c>
      <c r="H17" s="182"/>
      <c r="I17" s="182"/>
      <c r="J17" s="182"/>
      <c r="K17" s="182"/>
      <c r="L17" s="182"/>
      <c r="M17" s="182"/>
      <c r="N17" s="182"/>
      <c r="O17" s="182"/>
      <c r="P17" s="182"/>
      <c r="Q17" s="182"/>
      <c r="R17" s="182"/>
      <c r="S17" s="182"/>
      <c r="T17" s="183"/>
    </row>
    <row r="18" spans="1:20" ht="28.35" customHeight="1" x14ac:dyDescent="0.4">
      <c r="A18" s="2"/>
    </row>
    <row r="19" spans="1:20" s="108" customFormat="1" ht="28.35" customHeight="1" x14ac:dyDescent="0.4">
      <c r="A19" s="235" t="s">
        <v>239</v>
      </c>
      <c r="B19" s="236"/>
      <c r="C19" s="237"/>
      <c r="D19" s="237"/>
      <c r="E19" s="237"/>
      <c r="F19" s="237"/>
      <c r="G19" s="237"/>
      <c r="H19" s="237"/>
      <c r="I19" s="237"/>
      <c r="J19" s="237"/>
      <c r="K19" s="237"/>
      <c r="L19" s="237"/>
      <c r="M19" s="237"/>
      <c r="N19" s="237"/>
      <c r="O19" s="237"/>
      <c r="P19" s="237"/>
      <c r="Q19" s="237"/>
      <c r="R19" s="237"/>
      <c r="S19" s="237"/>
      <c r="T19" s="238"/>
    </row>
    <row r="20" spans="1:20" s="108" customFormat="1" ht="28.35" customHeight="1" x14ac:dyDescent="0.4">
      <c r="A20" s="98"/>
      <c r="B20" s="98"/>
      <c r="C20" s="99"/>
      <c r="D20" s="99"/>
      <c r="E20" s="99"/>
      <c r="F20" s="99"/>
      <c r="G20" s="99"/>
      <c r="H20" s="99"/>
      <c r="I20" s="99"/>
      <c r="J20" s="99"/>
      <c r="K20" s="99"/>
      <c r="L20" s="99"/>
      <c r="M20" s="99"/>
      <c r="N20" s="99"/>
      <c r="O20" s="99"/>
      <c r="P20" s="99"/>
      <c r="Q20" s="99"/>
      <c r="R20" s="99"/>
      <c r="S20" s="99"/>
      <c r="T20" s="99"/>
    </row>
    <row r="21" spans="1:20" s="108" customFormat="1" ht="28.35" customHeight="1" x14ac:dyDescent="0.4">
      <c r="A21" s="108" t="s">
        <v>11</v>
      </c>
    </row>
    <row r="22" spans="1:20" s="108" customFormat="1" ht="28.35" customHeight="1" x14ac:dyDescent="0.4">
      <c r="A22" s="205" t="s">
        <v>14</v>
      </c>
      <c r="B22" s="206"/>
      <c r="C22" s="206"/>
      <c r="D22" s="206"/>
      <c r="E22" s="241"/>
      <c r="F22" s="241"/>
      <c r="G22" s="241"/>
      <c r="H22" s="241"/>
      <c r="I22" s="241"/>
      <c r="J22" s="242"/>
      <c r="K22" s="222" t="s">
        <v>15</v>
      </c>
      <c r="L22" s="223"/>
      <c r="M22" s="223"/>
      <c r="N22" s="243"/>
      <c r="O22" s="243"/>
      <c r="P22" s="243"/>
      <c r="Q22" s="243"/>
      <c r="R22" s="243"/>
      <c r="S22" s="243"/>
      <c r="T22" s="244"/>
    </row>
    <row r="23" spans="1:20" ht="28.35" customHeight="1" x14ac:dyDescent="0.4">
      <c r="A23" s="205" t="s">
        <v>12</v>
      </c>
      <c r="B23" s="206"/>
      <c r="C23" s="206"/>
      <c r="D23" s="206"/>
      <c r="E23" s="206" t="str">
        <f>IF(R4="","",R4)</f>
        <v/>
      </c>
      <c r="F23" s="206"/>
      <c r="G23" s="206"/>
      <c r="H23" s="206"/>
      <c r="I23" s="206"/>
      <c r="J23" s="221"/>
      <c r="K23" s="224"/>
      <c r="L23" s="225"/>
      <c r="M23" s="225"/>
      <c r="N23" s="226"/>
      <c r="O23" s="226"/>
      <c r="P23" s="226"/>
      <c r="Q23" s="226"/>
      <c r="R23" s="226"/>
      <c r="S23" s="226"/>
      <c r="T23" s="227"/>
    </row>
    <row r="24" spans="1:20" ht="28.35" customHeight="1" x14ac:dyDescent="0.4">
      <c r="A24" s="205" t="s">
        <v>13</v>
      </c>
      <c r="B24" s="206"/>
      <c r="C24" s="209" t="str">
        <f>IF(E22="","",IF(H24="",E23,E23-H24))</f>
        <v/>
      </c>
      <c r="D24" s="209"/>
      <c r="E24" s="210"/>
      <c r="F24" s="160" t="s">
        <v>240</v>
      </c>
      <c r="G24" s="213"/>
      <c r="H24" s="217" t="str">
        <f>IF(SUM(N24:O26,S24:T26)=0,"",SUM(N24:O26,S24:T26))</f>
        <v/>
      </c>
      <c r="I24" s="217"/>
      <c r="J24" s="218"/>
      <c r="K24" s="197" t="s">
        <v>65</v>
      </c>
      <c r="L24" s="198"/>
      <c r="M24" s="198"/>
      <c r="N24" s="201"/>
      <c r="O24" s="202"/>
      <c r="P24" s="197" t="s">
        <v>62</v>
      </c>
      <c r="Q24" s="198"/>
      <c r="R24" s="198"/>
      <c r="S24" s="201"/>
      <c r="T24" s="202"/>
    </row>
    <row r="25" spans="1:20" ht="28.35" customHeight="1" x14ac:dyDescent="0.4">
      <c r="A25" s="205"/>
      <c r="B25" s="206"/>
      <c r="C25" s="209"/>
      <c r="D25" s="209"/>
      <c r="E25" s="210"/>
      <c r="F25" s="214"/>
      <c r="G25" s="213"/>
      <c r="H25" s="217"/>
      <c r="I25" s="217"/>
      <c r="J25" s="218"/>
      <c r="K25" s="197" t="s">
        <v>60</v>
      </c>
      <c r="L25" s="198"/>
      <c r="M25" s="198"/>
      <c r="N25" s="201"/>
      <c r="O25" s="202"/>
      <c r="P25" s="197" t="s">
        <v>63</v>
      </c>
      <c r="Q25" s="198"/>
      <c r="R25" s="198"/>
      <c r="S25" s="201"/>
      <c r="T25" s="202"/>
    </row>
    <row r="26" spans="1:20" ht="28.35" customHeight="1" thickBot="1" x14ac:dyDescent="0.45">
      <c r="A26" s="207"/>
      <c r="B26" s="208"/>
      <c r="C26" s="211"/>
      <c r="D26" s="211"/>
      <c r="E26" s="212"/>
      <c r="F26" s="215"/>
      <c r="G26" s="216"/>
      <c r="H26" s="219"/>
      <c r="I26" s="219"/>
      <c r="J26" s="220"/>
      <c r="K26" s="199" t="s">
        <v>61</v>
      </c>
      <c r="L26" s="200"/>
      <c r="M26" s="200"/>
      <c r="N26" s="203"/>
      <c r="O26" s="204"/>
      <c r="P26" s="199" t="s">
        <v>64</v>
      </c>
      <c r="Q26" s="200"/>
      <c r="R26" s="200"/>
      <c r="S26" s="203"/>
      <c r="T26" s="204"/>
    </row>
    <row r="27" spans="1:20" ht="28.35" customHeight="1" thickTop="1" x14ac:dyDescent="0.4">
      <c r="A27" s="193" t="s">
        <v>16</v>
      </c>
      <c r="B27" s="194"/>
      <c r="C27" s="194"/>
      <c r="D27" s="194"/>
      <c r="E27" s="194"/>
      <c r="F27" s="195"/>
      <c r="G27" s="195"/>
      <c r="H27" s="195"/>
      <c r="I27" s="195"/>
      <c r="J27" s="196"/>
      <c r="K27" s="193" t="s">
        <v>17</v>
      </c>
      <c r="L27" s="194"/>
      <c r="M27" s="194"/>
      <c r="N27" s="103"/>
      <c r="O27" s="104" t="s">
        <v>18</v>
      </c>
      <c r="P27" s="195"/>
      <c r="Q27" s="195"/>
      <c r="R27" s="195"/>
      <c r="S27" s="195"/>
      <c r="T27" s="196"/>
    </row>
    <row r="28" spans="1:20" ht="28.35" customHeight="1" x14ac:dyDescent="0.4">
      <c r="A28" s="234"/>
      <c r="B28" s="234"/>
      <c r="C28" s="234"/>
      <c r="D28" s="234"/>
      <c r="E28" s="234"/>
      <c r="F28" s="234"/>
      <c r="G28" s="234"/>
      <c r="H28" s="234"/>
      <c r="I28" s="234"/>
      <c r="J28" s="234"/>
      <c r="K28" s="234"/>
      <c r="L28" s="234"/>
      <c r="M28" s="234"/>
      <c r="N28" s="234"/>
      <c r="O28" s="234"/>
      <c r="P28" s="234"/>
      <c r="Q28" s="234"/>
      <c r="R28" s="234"/>
      <c r="S28" s="234"/>
      <c r="T28" s="234"/>
    </row>
  </sheetData>
  <sheetProtection password="E95D" sheet="1" selectLockedCells="1"/>
  <protectedRanges>
    <protectedRange sqref="O6:O8 J6 L10:O10 K14:N16 R10:T10 Q14:S16 H4:J4 M6:N6 R4:T4 M7:M8 M4:O5" name="範囲1"/>
    <protectedRange sqref="R7:T8" name="範囲1_2"/>
    <protectedRange sqref="K17:N17 Q17:S17" name="範囲1_3"/>
    <protectedRange sqref="R3:T3" name="範囲1_1_1"/>
    <protectedRange sqref="K11:N11 Q11:S11" name="範囲1_2_1"/>
    <protectedRange sqref="J5" name="範囲1_4"/>
    <protectedRange sqref="R6:T6" name="範囲1_5"/>
    <protectedRange sqref="R5:T5" name="範囲1_4_1"/>
    <protectedRange sqref="I9:J9" name="範囲1_6"/>
    <protectedRange sqref="K4:L4" name="範囲1_7"/>
    <protectedRange sqref="K12:N12 Q12:S12" name="範囲1_2_1_1_1"/>
    <protectedRange sqref="K19:N20 Q19:S20" name="範囲1_2_1_1_1_3"/>
    <protectedRange sqref="N27 P27:T27 E22 N22 C24 N24:O26 P26 S24:T26 F27" name="範囲1_8"/>
    <protectedRange sqref="R13:T13 L13:O13" name="範囲1_9"/>
    <protectedRange sqref="J3:O3" name="範囲1_1"/>
  </protectedRanges>
  <mergeCells count="97">
    <mergeCell ref="A1:T1"/>
    <mergeCell ref="A27:E27"/>
    <mergeCell ref="F27:J27"/>
    <mergeCell ref="K27:M27"/>
    <mergeCell ref="P27:T27"/>
    <mergeCell ref="K25:M25"/>
    <mergeCell ref="N25:O25"/>
    <mergeCell ref="P25:R25"/>
    <mergeCell ref="S25:T25"/>
    <mergeCell ref="K26:M26"/>
    <mergeCell ref="N26:O26"/>
    <mergeCell ref="P26:R26"/>
    <mergeCell ref="S26:T26"/>
    <mergeCell ref="A24:B26"/>
    <mergeCell ref="C24:E26"/>
    <mergeCell ref="F24:G26"/>
    <mergeCell ref="H24:J26"/>
    <mergeCell ref="K24:M24"/>
    <mergeCell ref="C10:T10"/>
    <mergeCell ref="N24:O24"/>
    <mergeCell ref="P24:R24"/>
    <mergeCell ref="S24:T24"/>
    <mergeCell ref="C19:T19"/>
    <mergeCell ref="A13:B13"/>
    <mergeCell ref="D13:J13"/>
    <mergeCell ref="L13:T13"/>
    <mergeCell ref="A22:D22"/>
    <mergeCell ref="E22:J22"/>
    <mergeCell ref="K22:M23"/>
    <mergeCell ref="N22:T22"/>
    <mergeCell ref="A23:D23"/>
    <mergeCell ref="A14:B16"/>
    <mergeCell ref="C14:T16"/>
    <mergeCell ref="A17:B17"/>
    <mergeCell ref="C17:F17"/>
    <mergeCell ref="G17:T17"/>
    <mergeCell ref="E23:J23"/>
    <mergeCell ref="N23:T23"/>
    <mergeCell ref="A19:B19"/>
    <mergeCell ref="R6:T6"/>
    <mergeCell ref="P5:Q5"/>
    <mergeCell ref="R5:T5"/>
    <mergeCell ref="M9:N9"/>
    <mergeCell ref="O9:T9"/>
    <mergeCell ref="R7:S7"/>
    <mergeCell ref="M8:N8"/>
    <mergeCell ref="P8:Q8"/>
    <mergeCell ref="R8:S8"/>
    <mergeCell ref="P7:Q7"/>
    <mergeCell ref="P6:Q6"/>
    <mergeCell ref="M6:O6"/>
    <mergeCell ref="K7:L8"/>
    <mergeCell ref="M7:N7"/>
    <mergeCell ref="A5:B5"/>
    <mergeCell ref="C5:F5"/>
    <mergeCell ref="G5:J5"/>
    <mergeCell ref="K5:L5"/>
    <mergeCell ref="C7:E7"/>
    <mergeCell ref="F7:I7"/>
    <mergeCell ref="C8:E8"/>
    <mergeCell ref="F8:I8"/>
    <mergeCell ref="M5:O5"/>
    <mergeCell ref="A6:B6"/>
    <mergeCell ref="C6:J6"/>
    <mergeCell ref="K6:L6"/>
    <mergeCell ref="R2:T2"/>
    <mergeCell ref="A3:B3"/>
    <mergeCell ref="P3:Q3"/>
    <mergeCell ref="R3:T3"/>
    <mergeCell ref="P4:Q4"/>
    <mergeCell ref="A4:B4"/>
    <mergeCell ref="C4:E4"/>
    <mergeCell ref="F4:G4"/>
    <mergeCell ref="H4:J4"/>
    <mergeCell ref="K4:L4"/>
    <mergeCell ref="M4:O4"/>
    <mergeCell ref="A2:B2"/>
    <mergeCell ref="C2:E2"/>
    <mergeCell ref="J2:K2"/>
    <mergeCell ref="L2:O2"/>
    <mergeCell ref="P2:Q2"/>
    <mergeCell ref="A28:T28"/>
    <mergeCell ref="C3:O3"/>
    <mergeCell ref="A9:B9"/>
    <mergeCell ref="C9:D9"/>
    <mergeCell ref="E9:F9"/>
    <mergeCell ref="I9:J9"/>
    <mergeCell ref="K9:L9"/>
    <mergeCell ref="A11:B12"/>
    <mergeCell ref="C11:E11"/>
    <mergeCell ref="F11:T11"/>
    <mergeCell ref="C12:E12"/>
    <mergeCell ref="F12:T12"/>
    <mergeCell ref="R4:T4"/>
    <mergeCell ref="A10:B10"/>
    <mergeCell ref="G9:H9"/>
    <mergeCell ref="A7:B8"/>
  </mergeCells>
  <phoneticPr fontId="1"/>
  <conditionalFormatting sqref="C9:D9">
    <cfRule type="cellIs" dxfId="17" priority="6" operator="greaterThan">
      <formula>10000</formula>
    </cfRule>
  </conditionalFormatting>
  <conditionalFormatting sqref="E9:F9">
    <cfRule type="cellIs" dxfId="16" priority="5" operator="greaterThan">
      <formula>10000</formula>
    </cfRule>
  </conditionalFormatting>
  <conditionalFormatting sqref="O9">
    <cfRule type="expression" dxfId="15" priority="3">
      <formula>$M$9="半自動"</formula>
    </cfRule>
    <cfRule type="expression" dxfId="14" priority="4">
      <formula>$M$9="指定"</formula>
    </cfRule>
  </conditionalFormatting>
  <conditionalFormatting sqref="F12">
    <cfRule type="expression" dxfId="13" priority="1">
      <formula>$R$3="新品"</formula>
    </cfRule>
    <cfRule type="expression" dxfId="12" priority="2">
      <formula>$R$3="修理"</formula>
    </cfRule>
  </conditionalFormatting>
  <dataValidations count="7">
    <dataValidation type="list" allowBlank="1" showInputMessage="1" showErrorMessage="1" sqref="J7:J8">
      <formula1>"g,kg,t"</formula1>
    </dataValidation>
    <dataValidation type="list" allowBlank="1" showInputMessage="1" showErrorMessage="1" sqref="O7:O8 T7:T8">
      <formula1>"mg,g,kg"</formula1>
    </dataValidation>
    <dataValidation type="list" allowBlank="1" showInputMessage="1" showErrorMessage="1" sqref="G2">
      <formula1>"　,3"</formula1>
    </dataValidation>
    <dataValidation type="list" allowBlank="1" showInputMessage="1" showErrorMessage="1" sqref="C5">
      <formula1>"記号の使用なし,届出記号,登録商標"</formula1>
    </dataValidation>
    <dataValidation allowBlank="1" showInputMessage="1" showErrorMessage="1" prompt="記号無しの場合は製造者名を記載。_x000a_登録商標もしくは、登録記号の場合は、「挿入」→「画像」で記号を貼り付けてください。" sqref="G5:I5"/>
    <dataValidation type="list" allowBlank="1" showInputMessage="1" showErrorMessage="1" sqref="R5:T5">
      <formula1>"提出済み,今回提出(変更含む),型式承認番号なし"</formula1>
    </dataValidation>
    <dataValidation type="list" allowBlank="1" showInputMessage="1" showErrorMessage="1" sqref="M9">
      <formula1>"半自動,指定"</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13</xdr:col>
                    <xdr:colOff>123825</xdr:colOff>
                    <xdr:row>10</xdr:row>
                    <xdr:rowOff>28575</xdr:rowOff>
                  </from>
                  <to>
                    <xdr:col>18</xdr:col>
                    <xdr:colOff>200025</xdr:colOff>
                    <xdr:row>10</xdr:row>
                    <xdr:rowOff>333375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5</xdr:col>
                    <xdr:colOff>114300</xdr:colOff>
                    <xdr:row>10</xdr:row>
                    <xdr:rowOff>38100</xdr:rowOff>
                  </from>
                  <to>
                    <xdr:col>7</xdr:col>
                    <xdr:colOff>114300</xdr:colOff>
                    <xdr:row>10</xdr:row>
                    <xdr:rowOff>333375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8</xdr:col>
                    <xdr:colOff>104775</xdr:colOff>
                    <xdr:row>10</xdr:row>
                    <xdr:rowOff>38100</xdr:rowOff>
                  </from>
                  <to>
                    <xdr:col>9</xdr:col>
                    <xdr:colOff>295275</xdr:colOff>
                    <xdr:row>10</xdr:row>
                    <xdr:rowOff>333375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10</xdr:col>
                    <xdr:colOff>285750</xdr:colOff>
                    <xdr:row>10</xdr:row>
                    <xdr:rowOff>47625</xdr:rowOff>
                  </from>
                  <to>
                    <xdr:col>12</xdr:col>
                    <xdr:colOff>133350</xdr:colOff>
                    <xdr:row>10</xdr:row>
                    <xdr:rowOff>323850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5</xdr:col>
                    <xdr:colOff>114300</xdr:colOff>
                    <xdr:row>11</xdr:row>
                    <xdr:rowOff>28575</xdr:rowOff>
                  </from>
                  <to>
                    <xdr:col>9</xdr:col>
                    <xdr:colOff>219075</xdr:colOff>
                    <xdr:row>11</xdr:row>
                    <xdr:rowOff>323850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10</xdr:col>
                    <xdr:colOff>285750</xdr:colOff>
                    <xdr:row>11</xdr:row>
                    <xdr:rowOff>19050</xdr:rowOff>
                  </from>
                  <to>
                    <xdr:col>15</xdr:col>
                    <xdr:colOff>123825</xdr:colOff>
                    <xdr:row>11</xdr:row>
                    <xdr:rowOff>323850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15</xdr:col>
                    <xdr:colOff>219075</xdr:colOff>
                    <xdr:row>11</xdr:row>
                    <xdr:rowOff>19050</xdr:rowOff>
                  </from>
                  <to>
                    <xdr:col>19</xdr:col>
                    <xdr:colOff>9525</xdr:colOff>
                    <xdr:row>11</xdr:row>
                    <xdr:rowOff>333375</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8</xdr:col>
                    <xdr:colOff>19050</xdr:colOff>
                    <xdr:row>18</xdr:row>
                    <xdr:rowOff>28575</xdr:rowOff>
                  </from>
                  <to>
                    <xdr:col>14</xdr:col>
                    <xdr:colOff>133350</xdr:colOff>
                    <xdr:row>18</xdr:row>
                    <xdr:rowOff>342900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3</xdr:col>
                    <xdr:colOff>295275</xdr:colOff>
                    <xdr:row>18</xdr:row>
                    <xdr:rowOff>28575</xdr:rowOff>
                  </from>
                  <to>
                    <xdr:col>8</xdr:col>
                    <xdr:colOff>0</xdr:colOff>
                    <xdr:row>18</xdr:row>
                    <xdr:rowOff>342900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2</xdr:col>
                    <xdr:colOff>57150</xdr:colOff>
                    <xdr:row>18</xdr:row>
                    <xdr:rowOff>28575</xdr:rowOff>
                  </from>
                  <to>
                    <xdr:col>3</xdr:col>
                    <xdr:colOff>266700</xdr:colOff>
                    <xdr:row>18</xdr:row>
                    <xdr:rowOff>342900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14</xdr:col>
                    <xdr:colOff>161925</xdr:colOff>
                    <xdr:row>18</xdr:row>
                    <xdr:rowOff>28575</xdr:rowOff>
                  </from>
                  <to>
                    <xdr:col>20</xdr:col>
                    <xdr:colOff>57150</xdr:colOff>
                    <xdr:row>18</xdr:row>
                    <xdr:rowOff>342900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4</xdr:col>
                    <xdr:colOff>314325</xdr:colOff>
                    <xdr:row>27</xdr:row>
                    <xdr:rowOff>85725</xdr:rowOff>
                  </from>
                  <to>
                    <xdr:col>19</xdr:col>
                    <xdr:colOff>276225</xdr:colOff>
                    <xdr:row>27</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入力フォーム!$AX$14:$AX$16</xm:f>
          </x14:formula1>
          <xm:sqref>C4:E4</xm:sqref>
        </x14:dataValidation>
        <x14:dataValidation type="list" allowBlank="1" showInputMessage="1" showErrorMessage="1">
          <x14:formula1>
            <xm:f>入力フォーム!$AV$14:$AV$21</xm:f>
          </x14:formula1>
          <xm:sqref>M6</xm:sqref>
        </x14:dataValidation>
        <x14:dataValidation type="list" allowBlank="1" showInputMessage="1" showErrorMessage="1">
          <x14:formula1>
            <xm:f>入力フォーム!$AT$14:$AT$15</xm:f>
          </x14:formula1>
          <xm:sqref>R3:T3</xm:sqref>
        </x14:dataValidation>
        <x14:dataValidation type="list" allowBlank="1" showInputMessage="1" showErrorMessage="1">
          <x14:formula1>
            <xm:f>OFFSET(入力フォーム!$BD$14,MATCH(C4,入力フォーム!$BC$14:$BC$43,0)-1,0,COUNTIF(入力フォーム!$BC14:$BC43,C4))</xm:f>
          </x14:formula1>
          <xm:sqref>M4:O4</xm:sqref>
        </x14:dataValidation>
        <x14:dataValidation type="list" allowBlank="1" showInputMessage="1" showErrorMessage="1">
          <x14:formula1>
            <xm:f>OFFSET(入力フォーム!$BA$14,MATCH(C4,入力フォーム!$AZ$14:$AZ$21,0)-1,0,COUNTIF(入力フォーム!$AZ14:$AZ21,C4))</xm:f>
          </x14:formula1>
          <xm:sqref>H4:J4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8"/>
  <sheetViews>
    <sheetView zoomScaleNormal="100" workbookViewId="0">
      <selection activeCell="G2" sqref="G2"/>
    </sheetView>
  </sheetViews>
  <sheetFormatPr defaultColWidth="4.5" defaultRowHeight="28.35" customHeight="1" x14ac:dyDescent="0.4"/>
  <cols>
    <col min="1" max="34" width="4.5" style="68"/>
    <col min="35" max="35" width="4.5" style="97"/>
    <col min="36" max="40" width="4.5" style="68"/>
    <col min="41" max="43" width="4.5" style="68" hidden="1" customWidth="1"/>
    <col min="44" max="16384" width="4.5" style="68"/>
  </cols>
  <sheetData>
    <row r="1" spans="1:44" ht="28.35" customHeight="1" x14ac:dyDescent="0.4">
      <c r="A1" s="148" t="s">
        <v>243</v>
      </c>
      <c r="B1" s="148"/>
      <c r="C1" s="148"/>
      <c r="D1" s="148"/>
      <c r="E1" s="148"/>
      <c r="F1" s="148"/>
      <c r="G1" s="148"/>
      <c r="H1" s="148"/>
      <c r="I1" s="148"/>
      <c r="J1" s="148"/>
      <c r="K1" s="148"/>
      <c r="L1" s="148"/>
      <c r="M1" s="148"/>
      <c r="N1" s="148"/>
      <c r="O1" s="148"/>
      <c r="P1" s="148"/>
      <c r="Q1" s="148"/>
      <c r="R1" s="148"/>
      <c r="S1" s="148"/>
      <c r="T1" s="148"/>
      <c r="U1" s="1"/>
      <c r="V1" s="1"/>
      <c r="W1" s="1"/>
      <c r="X1" s="1"/>
      <c r="Y1" s="1"/>
      <c r="Z1" s="1"/>
      <c r="AA1" s="1"/>
      <c r="AB1" s="1"/>
      <c r="AC1" s="1"/>
      <c r="AD1" s="1"/>
      <c r="AE1" s="1"/>
      <c r="AF1" s="1"/>
      <c r="AG1" s="1"/>
    </row>
    <row r="2" spans="1:44" ht="28.35" customHeight="1" x14ac:dyDescent="0.4">
      <c r="A2" s="288" t="s">
        <v>4</v>
      </c>
      <c r="B2" s="289"/>
      <c r="C2" s="256"/>
      <c r="D2" s="256"/>
      <c r="E2" s="256"/>
      <c r="F2" s="15" t="s">
        <v>5</v>
      </c>
      <c r="G2" s="30"/>
      <c r="H2" s="15" t="s">
        <v>6</v>
      </c>
      <c r="I2" s="16">
        <f>MAX(識別表1!G2,識別表2!G2,識別表3!G2,識別表4!G2,識別表5!G2)</f>
        <v>1</v>
      </c>
      <c r="J2" s="257" t="s">
        <v>7</v>
      </c>
      <c r="K2" s="258"/>
      <c r="L2" s="297"/>
      <c r="M2" s="259"/>
      <c r="N2" s="259"/>
      <c r="O2" s="260"/>
      <c r="P2" s="282" t="s">
        <v>8</v>
      </c>
      <c r="Q2" s="283"/>
      <c r="R2" s="295"/>
      <c r="S2" s="252"/>
      <c r="T2" s="253"/>
      <c r="U2" s="1"/>
      <c r="V2" s="1"/>
      <c r="W2" s="1"/>
      <c r="X2" s="1"/>
      <c r="Y2" s="1"/>
      <c r="Z2" s="1"/>
      <c r="AA2" s="1"/>
      <c r="AB2" s="1"/>
      <c r="AC2" s="1"/>
      <c r="AD2" s="1"/>
      <c r="AE2" s="1"/>
      <c r="AF2" s="1"/>
      <c r="AG2" s="1"/>
      <c r="AH2" s="1"/>
      <c r="AI2" s="1"/>
      <c r="AJ2" s="1"/>
      <c r="AK2" s="1"/>
      <c r="AL2" s="1"/>
      <c r="AM2" s="1"/>
      <c r="AN2" s="1"/>
      <c r="AO2" s="1"/>
    </row>
    <row r="3" spans="1:44" ht="28.35" customHeight="1" x14ac:dyDescent="0.4">
      <c r="A3" s="288" t="s">
        <v>0</v>
      </c>
      <c r="B3" s="289"/>
      <c r="C3" s="125" t="str">
        <f>申請者情報!$C$3&amp;"　"&amp;申請者情報!$C$4&amp;IF(申請者情報!C9="特定計量器製造事業者","　(製造)",IF(申請者情報!C9="特定計量器修理事業者","　(修理)",IF(申請者情報!C9="輸入事業者","　(輸入)","")))</f>
        <v>　</v>
      </c>
      <c r="D3" s="125"/>
      <c r="E3" s="125"/>
      <c r="F3" s="125"/>
      <c r="G3" s="125"/>
      <c r="H3" s="125"/>
      <c r="I3" s="125"/>
      <c r="J3" s="125"/>
      <c r="K3" s="125"/>
      <c r="L3" s="125"/>
      <c r="M3" s="125"/>
      <c r="N3" s="125"/>
      <c r="O3" s="126"/>
      <c r="P3" s="136" t="s">
        <v>245</v>
      </c>
      <c r="Q3" s="137"/>
      <c r="R3" s="254"/>
      <c r="S3" s="254"/>
      <c r="T3" s="255"/>
      <c r="U3" s="1"/>
      <c r="V3" s="1"/>
      <c r="W3" s="1"/>
      <c r="X3" s="1"/>
      <c r="Y3" s="1"/>
      <c r="AI3" s="68"/>
      <c r="AN3" s="97"/>
    </row>
    <row r="4" spans="1:44" ht="28.35" customHeight="1" x14ac:dyDescent="0.4">
      <c r="A4" s="290" t="s">
        <v>136</v>
      </c>
      <c r="B4" s="289"/>
      <c r="C4" s="261"/>
      <c r="D4" s="261"/>
      <c r="E4" s="261"/>
      <c r="F4" s="296" t="s">
        <v>81</v>
      </c>
      <c r="G4" s="151"/>
      <c r="H4" s="261"/>
      <c r="I4" s="261"/>
      <c r="J4" s="262"/>
      <c r="K4" s="229" t="s">
        <v>82</v>
      </c>
      <c r="L4" s="230"/>
      <c r="M4" s="261"/>
      <c r="N4" s="261"/>
      <c r="O4" s="262"/>
      <c r="P4" s="136" t="s">
        <v>42</v>
      </c>
      <c r="Q4" s="137"/>
      <c r="R4" s="255"/>
      <c r="S4" s="266"/>
      <c r="T4" s="266"/>
      <c r="U4" s="97"/>
      <c r="V4" s="97"/>
      <c r="W4" s="97"/>
      <c r="AI4" s="68"/>
      <c r="AL4" s="97"/>
    </row>
    <row r="5" spans="1:44" s="97" customFormat="1" ht="28.35" customHeight="1" x14ac:dyDescent="0.4">
      <c r="A5" s="291" t="s">
        <v>236</v>
      </c>
      <c r="B5" s="292"/>
      <c r="C5" s="133"/>
      <c r="D5" s="133"/>
      <c r="E5" s="133"/>
      <c r="F5" s="134"/>
      <c r="G5" s="162"/>
      <c r="H5" s="163"/>
      <c r="I5" s="163"/>
      <c r="J5" s="164"/>
      <c r="K5" s="136" t="s">
        <v>231</v>
      </c>
      <c r="L5" s="137"/>
      <c r="M5" s="254"/>
      <c r="N5" s="254"/>
      <c r="O5" s="255"/>
      <c r="P5" s="149" t="s">
        <v>237</v>
      </c>
      <c r="Q5" s="150"/>
      <c r="R5" s="142"/>
      <c r="S5" s="142"/>
      <c r="T5" s="143"/>
      <c r="U5" s="108"/>
      <c r="V5" s="108"/>
      <c r="W5" s="108"/>
      <c r="X5" s="108"/>
      <c r="Y5" s="108"/>
    </row>
    <row r="6" spans="1:44" ht="28.35" customHeight="1" x14ac:dyDescent="0.4">
      <c r="A6" s="290" t="s">
        <v>43</v>
      </c>
      <c r="B6" s="289"/>
      <c r="C6" s="261"/>
      <c r="D6" s="261"/>
      <c r="E6" s="261"/>
      <c r="F6" s="261"/>
      <c r="G6" s="261"/>
      <c r="H6" s="261"/>
      <c r="I6" s="261"/>
      <c r="J6" s="262"/>
      <c r="K6" s="136" t="s">
        <v>247</v>
      </c>
      <c r="L6" s="137"/>
      <c r="M6" s="267"/>
      <c r="N6" s="267"/>
      <c r="O6" s="268"/>
      <c r="P6" s="136" t="s">
        <v>238</v>
      </c>
      <c r="Q6" s="137"/>
      <c r="R6" s="129" t="str">
        <f>IF(AND(C9="",E9=""),"",IF(_xlfn.AGGREGATE(4,6,AO7:AO8)&gt;10000,"高精度","通常"))</f>
        <v/>
      </c>
      <c r="S6" s="265"/>
      <c r="T6" s="265"/>
      <c r="U6" s="97"/>
      <c r="V6" s="97"/>
      <c r="W6" s="97"/>
    </row>
    <row r="7" spans="1:44" ht="28.35" customHeight="1" x14ac:dyDescent="0.25">
      <c r="A7" s="284" t="s">
        <v>139</v>
      </c>
      <c r="B7" s="285"/>
      <c r="C7" s="135" t="s">
        <v>235</v>
      </c>
      <c r="D7" s="135"/>
      <c r="E7" s="135"/>
      <c r="F7" s="231"/>
      <c r="G7" s="231"/>
      <c r="H7" s="231"/>
      <c r="I7" s="231"/>
      <c r="J7" s="58" t="s">
        <v>55</v>
      </c>
      <c r="K7" s="190" t="s">
        <v>246</v>
      </c>
      <c r="L7" s="173"/>
      <c r="M7" s="231"/>
      <c r="N7" s="231"/>
      <c r="O7" s="58" t="s">
        <v>55</v>
      </c>
      <c r="P7" s="136" t="s">
        <v>138</v>
      </c>
      <c r="Q7" s="137"/>
      <c r="R7" s="139"/>
      <c r="S7" s="139"/>
      <c r="T7" s="67" t="s">
        <v>55</v>
      </c>
      <c r="U7" s="97"/>
      <c r="V7" s="97"/>
      <c r="W7" s="97"/>
      <c r="X7" s="97"/>
      <c r="Y7" s="97"/>
      <c r="AN7" s="109"/>
      <c r="AO7" s="109" t="e">
        <f>AP7/AQ7</f>
        <v>#DIV/0!</v>
      </c>
      <c r="AP7" s="109">
        <f>IF(J7="t",F7*1000000,IF(J7="kg",F7*1000,IF(J7="mg",F7/1000,F7)))</f>
        <v>0</v>
      </c>
      <c r="AQ7" s="109">
        <f>IF(O7="kg",M7*1000,IF(O7="mg",M7/1000,M7))</f>
        <v>0</v>
      </c>
      <c r="AR7" s="109"/>
    </row>
    <row r="8" spans="1:44" ht="28.35" customHeight="1" x14ac:dyDescent="0.25">
      <c r="A8" s="286"/>
      <c r="B8" s="287"/>
      <c r="C8" s="240" t="s">
        <v>148</v>
      </c>
      <c r="D8" s="240"/>
      <c r="E8" s="240"/>
      <c r="F8" s="145" t="s">
        <v>137</v>
      </c>
      <c r="G8" s="145"/>
      <c r="H8" s="145"/>
      <c r="I8" s="145"/>
      <c r="J8" s="59" t="s">
        <v>55</v>
      </c>
      <c r="K8" s="174"/>
      <c r="L8" s="175"/>
      <c r="M8" s="145" t="s">
        <v>137</v>
      </c>
      <c r="N8" s="145"/>
      <c r="O8" s="59" t="s">
        <v>55</v>
      </c>
      <c r="P8" s="136" t="s">
        <v>44</v>
      </c>
      <c r="Q8" s="137"/>
      <c r="R8" s="145" t="s">
        <v>137</v>
      </c>
      <c r="S8" s="145"/>
      <c r="T8" s="67" t="s">
        <v>55</v>
      </c>
      <c r="U8" s="108"/>
      <c r="V8" s="108"/>
      <c r="W8" s="108"/>
      <c r="X8" s="108"/>
      <c r="Y8" s="108"/>
      <c r="AN8" s="109"/>
      <c r="AO8" s="109" t="e">
        <f>AP8/AQ8</f>
        <v>#VALUE!</v>
      </c>
      <c r="AP8" s="109" t="str">
        <f>IF(OR(F8="-",F8=""),"",IF(J8="t",F8*1000000,IF(J8="kg",F8*1000,IF(J8="mg",F8/1000,F8))))</f>
        <v/>
      </c>
      <c r="AQ8" s="109" t="str">
        <f>IF(OR(M8="-",M8=""),"",IF(O8="kg",M8*1000,IF(O8="mg",M8/1000,M8)))</f>
        <v/>
      </c>
      <c r="AR8" s="109"/>
    </row>
    <row r="9" spans="1:44" s="108" customFormat="1" ht="28.35" customHeight="1" x14ac:dyDescent="0.4">
      <c r="A9" s="136" t="s">
        <v>244</v>
      </c>
      <c r="B9" s="137"/>
      <c r="C9" s="245" t="str">
        <f>IF(OR(F7="",M7=""),"",(AP7/AQ7)&amp;"目量")</f>
        <v/>
      </c>
      <c r="D9" s="146"/>
      <c r="E9" s="146" t="str">
        <f>IF(OR(F8="",F8="-",M8="",M8="-"),"",(AP8/AQ8)&amp;"目量")</f>
        <v/>
      </c>
      <c r="F9" s="147"/>
      <c r="G9" s="136" t="s">
        <v>154</v>
      </c>
      <c r="H9" s="137"/>
      <c r="I9" s="130"/>
      <c r="J9" s="131"/>
      <c r="K9" s="239" t="s">
        <v>241</v>
      </c>
      <c r="L9" s="150"/>
      <c r="M9" s="134" t="s">
        <v>248</v>
      </c>
      <c r="N9" s="233"/>
      <c r="O9" s="121"/>
      <c r="P9" s="121"/>
      <c r="Q9" s="121"/>
      <c r="R9" s="121"/>
      <c r="S9" s="121"/>
      <c r="T9" s="122"/>
    </row>
    <row r="10" spans="1:44" ht="28.35" customHeight="1" x14ac:dyDescent="0.4">
      <c r="A10" s="282" t="s">
        <v>230</v>
      </c>
      <c r="B10" s="283"/>
      <c r="C10" s="276"/>
      <c r="D10" s="276"/>
      <c r="E10" s="276"/>
      <c r="F10" s="276"/>
      <c r="G10" s="276"/>
      <c r="H10" s="276"/>
      <c r="I10" s="276"/>
      <c r="J10" s="276"/>
      <c r="K10" s="276"/>
      <c r="L10" s="276"/>
      <c r="M10" s="276"/>
      <c r="N10" s="276"/>
      <c r="O10" s="276"/>
      <c r="P10" s="276"/>
      <c r="Q10" s="276"/>
      <c r="R10" s="276"/>
      <c r="S10" s="276"/>
      <c r="T10" s="249"/>
    </row>
    <row r="11" spans="1:44" s="97" customFormat="1" ht="28.35" customHeight="1" x14ac:dyDescent="0.4">
      <c r="A11" s="277" t="s">
        <v>234</v>
      </c>
      <c r="B11" s="278"/>
      <c r="C11" s="281" t="s">
        <v>232</v>
      </c>
      <c r="D11" s="247"/>
      <c r="E11" s="248"/>
      <c r="F11" s="249"/>
      <c r="G11" s="250"/>
      <c r="H11" s="250"/>
      <c r="I11" s="250"/>
      <c r="J11" s="250"/>
      <c r="K11" s="250"/>
      <c r="L11" s="250"/>
      <c r="M11" s="250"/>
      <c r="N11" s="250"/>
      <c r="O11" s="250"/>
      <c r="P11" s="250"/>
      <c r="Q11" s="250"/>
      <c r="R11" s="250"/>
      <c r="S11" s="250"/>
      <c r="T11" s="250"/>
      <c r="U11" s="68"/>
      <c r="V11" s="68"/>
      <c r="W11" s="68"/>
      <c r="X11" s="68"/>
      <c r="Y11" s="68"/>
    </row>
    <row r="12" spans="1:44" s="97" customFormat="1" ht="28.35" customHeight="1" x14ac:dyDescent="0.4">
      <c r="A12" s="279"/>
      <c r="B12" s="280"/>
      <c r="C12" s="251" t="s">
        <v>233</v>
      </c>
      <c r="D12" s="171"/>
      <c r="E12" s="171"/>
      <c r="F12" s="176"/>
      <c r="G12" s="176"/>
      <c r="H12" s="176"/>
      <c r="I12" s="176"/>
      <c r="J12" s="176"/>
      <c r="K12" s="176"/>
      <c r="L12" s="176"/>
      <c r="M12" s="176"/>
      <c r="N12" s="176"/>
      <c r="O12" s="176"/>
      <c r="P12" s="176"/>
      <c r="Q12" s="176"/>
      <c r="R12" s="176"/>
      <c r="S12" s="176"/>
      <c r="T12" s="177"/>
      <c r="U12" s="108"/>
      <c r="V12" s="108"/>
      <c r="W12" s="108"/>
      <c r="X12" s="108"/>
      <c r="Y12" s="108"/>
    </row>
    <row r="13" spans="1:44" ht="28.35" customHeight="1" x14ac:dyDescent="0.4">
      <c r="A13" s="136" t="s">
        <v>45</v>
      </c>
      <c r="B13" s="137"/>
      <c r="C13" s="105" t="s">
        <v>46</v>
      </c>
      <c r="D13" s="165"/>
      <c r="E13" s="165"/>
      <c r="F13" s="165"/>
      <c r="G13" s="165"/>
      <c r="H13" s="165"/>
      <c r="I13" s="165"/>
      <c r="J13" s="166"/>
      <c r="K13" s="106" t="s">
        <v>47</v>
      </c>
      <c r="L13" s="167"/>
      <c r="M13" s="167"/>
      <c r="N13" s="167"/>
      <c r="O13" s="167"/>
      <c r="P13" s="167"/>
      <c r="Q13" s="167"/>
      <c r="R13" s="167"/>
      <c r="S13" s="167"/>
      <c r="T13" s="168"/>
    </row>
    <row r="14" spans="1:44" ht="28.35" customHeight="1" x14ac:dyDescent="0.4">
      <c r="A14" s="284" t="s">
        <v>41</v>
      </c>
      <c r="B14" s="285"/>
      <c r="C14" s="269"/>
      <c r="D14" s="269"/>
      <c r="E14" s="269"/>
      <c r="F14" s="269"/>
      <c r="G14" s="269"/>
      <c r="H14" s="269"/>
      <c r="I14" s="269"/>
      <c r="J14" s="269"/>
      <c r="K14" s="269"/>
      <c r="L14" s="269"/>
      <c r="M14" s="269"/>
      <c r="N14" s="269"/>
      <c r="O14" s="269"/>
      <c r="P14" s="269"/>
      <c r="Q14" s="269"/>
      <c r="R14" s="269"/>
      <c r="S14" s="269"/>
      <c r="T14" s="270"/>
      <c r="X14" s="97"/>
      <c r="Y14" s="97"/>
    </row>
    <row r="15" spans="1:44" ht="28.35" customHeight="1" x14ac:dyDescent="0.4">
      <c r="A15" s="293"/>
      <c r="B15" s="294"/>
      <c r="C15" s="271"/>
      <c r="D15" s="271"/>
      <c r="E15" s="271"/>
      <c r="F15" s="271"/>
      <c r="G15" s="271"/>
      <c r="H15" s="271"/>
      <c r="I15" s="271"/>
      <c r="J15" s="271"/>
      <c r="K15" s="271"/>
      <c r="L15" s="271"/>
      <c r="M15" s="271"/>
      <c r="N15" s="271"/>
      <c r="O15" s="271"/>
      <c r="P15" s="271"/>
      <c r="Q15" s="271"/>
      <c r="R15" s="271"/>
      <c r="S15" s="271"/>
      <c r="T15" s="272"/>
      <c r="U15" s="97"/>
      <c r="V15" s="97"/>
      <c r="W15" s="97"/>
      <c r="X15" s="97"/>
      <c r="Y15" s="97"/>
    </row>
    <row r="16" spans="1:44" ht="28.35" customHeight="1" x14ac:dyDescent="0.4">
      <c r="A16" s="286"/>
      <c r="B16" s="287"/>
      <c r="C16" s="273"/>
      <c r="D16" s="273"/>
      <c r="E16" s="273"/>
      <c r="F16" s="273"/>
      <c r="G16" s="273"/>
      <c r="H16" s="273"/>
      <c r="I16" s="273"/>
      <c r="J16" s="273"/>
      <c r="K16" s="273"/>
      <c r="L16" s="273"/>
      <c r="M16" s="273"/>
      <c r="N16" s="273"/>
      <c r="O16" s="273"/>
      <c r="P16" s="273"/>
      <c r="Q16" s="273"/>
      <c r="R16" s="273"/>
      <c r="S16" s="273"/>
      <c r="T16" s="274"/>
      <c r="U16" s="97"/>
      <c r="V16" s="97"/>
      <c r="W16" s="97"/>
    </row>
    <row r="17" spans="1:20" ht="28.35" customHeight="1" x14ac:dyDescent="0.4">
      <c r="A17" s="282" t="s">
        <v>155</v>
      </c>
      <c r="B17" s="283"/>
      <c r="C17" s="275" t="str">
        <f>IF(申請者情報!B14="","",申請者情報!B14)</f>
        <v/>
      </c>
      <c r="D17" s="275"/>
      <c r="E17" s="275"/>
      <c r="F17" s="275"/>
      <c r="G17" s="182" t="str">
        <f>IF(申請者情報!B12="","",申請者情報!B12)</f>
        <v/>
      </c>
      <c r="H17" s="182"/>
      <c r="I17" s="182"/>
      <c r="J17" s="182"/>
      <c r="K17" s="182"/>
      <c r="L17" s="182"/>
      <c r="M17" s="182"/>
      <c r="N17" s="182"/>
      <c r="O17" s="182"/>
      <c r="P17" s="182"/>
      <c r="Q17" s="182"/>
      <c r="R17" s="182"/>
      <c r="S17" s="182"/>
      <c r="T17" s="183"/>
    </row>
    <row r="18" spans="1:20" ht="28.35" customHeight="1" x14ac:dyDescent="0.4">
      <c r="A18" s="2"/>
    </row>
    <row r="19" spans="1:20" s="108" customFormat="1" ht="28.35" customHeight="1" x14ac:dyDescent="0.4">
      <c r="A19" s="235" t="s">
        <v>239</v>
      </c>
      <c r="B19" s="236"/>
      <c r="C19" s="237"/>
      <c r="D19" s="237"/>
      <c r="E19" s="237"/>
      <c r="F19" s="237"/>
      <c r="G19" s="237"/>
      <c r="H19" s="237"/>
      <c r="I19" s="237"/>
      <c r="J19" s="237"/>
      <c r="K19" s="237"/>
      <c r="L19" s="237"/>
      <c r="M19" s="237"/>
      <c r="N19" s="237"/>
      <c r="O19" s="237"/>
      <c r="P19" s="237"/>
      <c r="Q19" s="237"/>
      <c r="R19" s="237"/>
      <c r="S19" s="237"/>
      <c r="T19" s="238"/>
    </row>
    <row r="20" spans="1:20" s="108" customFormat="1" ht="28.35" customHeight="1" x14ac:dyDescent="0.4">
      <c r="A20" s="98"/>
      <c r="B20" s="98"/>
      <c r="C20" s="99"/>
      <c r="D20" s="99"/>
      <c r="E20" s="99"/>
      <c r="F20" s="99"/>
      <c r="G20" s="99"/>
      <c r="H20" s="99"/>
      <c r="I20" s="99"/>
      <c r="J20" s="99"/>
      <c r="K20" s="99"/>
      <c r="L20" s="99"/>
      <c r="M20" s="99"/>
      <c r="N20" s="99"/>
      <c r="O20" s="99"/>
      <c r="P20" s="99"/>
      <c r="Q20" s="99"/>
      <c r="R20" s="99"/>
      <c r="S20" s="99"/>
      <c r="T20" s="99"/>
    </row>
    <row r="21" spans="1:20" s="108" customFormat="1" ht="28.35" customHeight="1" x14ac:dyDescent="0.4">
      <c r="A21" s="108" t="s">
        <v>11</v>
      </c>
    </row>
    <row r="22" spans="1:20" s="108" customFormat="1" ht="28.35" customHeight="1" x14ac:dyDescent="0.4">
      <c r="A22" s="205" t="s">
        <v>14</v>
      </c>
      <c r="B22" s="206"/>
      <c r="C22" s="206"/>
      <c r="D22" s="206"/>
      <c r="E22" s="241"/>
      <c r="F22" s="241"/>
      <c r="G22" s="241"/>
      <c r="H22" s="241"/>
      <c r="I22" s="241"/>
      <c r="J22" s="242"/>
      <c r="K22" s="222" t="s">
        <v>15</v>
      </c>
      <c r="L22" s="223"/>
      <c r="M22" s="223"/>
      <c r="N22" s="243"/>
      <c r="O22" s="243"/>
      <c r="P22" s="243"/>
      <c r="Q22" s="243"/>
      <c r="R22" s="243"/>
      <c r="S22" s="243"/>
      <c r="T22" s="244"/>
    </row>
    <row r="23" spans="1:20" ht="28.35" customHeight="1" x14ac:dyDescent="0.4">
      <c r="A23" s="205" t="s">
        <v>12</v>
      </c>
      <c r="B23" s="206"/>
      <c r="C23" s="206"/>
      <c r="D23" s="206"/>
      <c r="E23" s="206" t="str">
        <f>IF(R4="","",R4)</f>
        <v/>
      </c>
      <c r="F23" s="206"/>
      <c r="G23" s="206"/>
      <c r="H23" s="206"/>
      <c r="I23" s="206"/>
      <c r="J23" s="221"/>
      <c r="K23" s="224"/>
      <c r="L23" s="225"/>
      <c r="M23" s="225"/>
      <c r="N23" s="226"/>
      <c r="O23" s="226"/>
      <c r="P23" s="226"/>
      <c r="Q23" s="226"/>
      <c r="R23" s="226"/>
      <c r="S23" s="226"/>
      <c r="T23" s="227"/>
    </row>
    <row r="24" spans="1:20" ht="28.35" customHeight="1" x14ac:dyDescent="0.4">
      <c r="A24" s="205" t="s">
        <v>13</v>
      </c>
      <c r="B24" s="206"/>
      <c r="C24" s="209" t="str">
        <f>IF(E22="","",IF(H24="",E23,E23-H24))</f>
        <v/>
      </c>
      <c r="D24" s="209"/>
      <c r="E24" s="210"/>
      <c r="F24" s="160" t="s">
        <v>240</v>
      </c>
      <c r="G24" s="213"/>
      <c r="H24" s="217" t="str">
        <f>IF(SUM(N24:O26,S24:T26)=0,"",SUM(N24:O26,S24:T26))</f>
        <v/>
      </c>
      <c r="I24" s="217"/>
      <c r="J24" s="218"/>
      <c r="K24" s="197" t="s">
        <v>65</v>
      </c>
      <c r="L24" s="198"/>
      <c r="M24" s="198"/>
      <c r="N24" s="201"/>
      <c r="O24" s="202"/>
      <c r="P24" s="197" t="s">
        <v>62</v>
      </c>
      <c r="Q24" s="198"/>
      <c r="R24" s="198"/>
      <c r="S24" s="201"/>
      <c r="T24" s="202"/>
    </row>
    <row r="25" spans="1:20" ht="28.35" customHeight="1" x14ac:dyDescent="0.4">
      <c r="A25" s="205"/>
      <c r="B25" s="206"/>
      <c r="C25" s="209"/>
      <c r="D25" s="209"/>
      <c r="E25" s="210"/>
      <c r="F25" s="214"/>
      <c r="G25" s="213"/>
      <c r="H25" s="217"/>
      <c r="I25" s="217"/>
      <c r="J25" s="218"/>
      <c r="K25" s="197" t="s">
        <v>60</v>
      </c>
      <c r="L25" s="198"/>
      <c r="M25" s="198"/>
      <c r="N25" s="201"/>
      <c r="O25" s="202"/>
      <c r="P25" s="197" t="s">
        <v>63</v>
      </c>
      <c r="Q25" s="198"/>
      <c r="R25" s="198"/>
      <c r="S25" s="201"/>
      <c r="T25" s="202"/>
    </row>
    <row r="26" spans="1:20" ht="28.35" customHeight="1" thickBot="1" x14ac:dyDescent="0.45">
      <c r="A26" s="207"/>
      <c r="B26" s="208"/>
      <c r="C26" s="211"/>
      <c r="D26" s="211"/>
      <c r="E26" s="212"/>
      <c r="F26" s="215"/>
      <c r="G26" s="216"/>
      <c r="H26" s="219"/>
      <c r="I26" s="219"/>
      <c r="J26" s="220"/>
      <c r="K26" s="199" t="s">
        <v>61</v>
      </c>
      <c r="L26" s="200"/>
      <c r="M26" s="200"/>
      <c r="N26" s="203"/>
      <c r="O26" s="204"/>
      <c r="P26" s="199" t="s">
        <v>64</v>
      </c>
      <c r="Q26" s="200"/>
      <c r="R26" s="200"/>
      <c r="S26" s="203"/>
      <c r="T26" s="204"/>
    </row>
    <row r="27" spans="1:20" ht="28.35" customHeight="1" thickTop="1" x14ac:dyDescent="0.4">
      <c r="A27" s="193" t="s">
        <v>16</v>
      </c>
      <c r="B27" s="194"/>
      <c r="C27" s="194"/>
      <c r="D27" s="194"/>
      <c r="E27" s="194"/>
      <c r="F27" s="195"/>
      <c r="G27" s="195"/>
      <c r="H27" s="195"/>
      <c r="I27" s="195"/>
      <c r="J27" s="196"/>
      <c r="K27" s="193" t="s">
        <v>17</v>
      </c>
      <c r="L27" s="194"/>
      <c r="M27" s="194"/>
      <c r="N27" s="103"/>
      <c r="O27" s="104" t="s">
        <v>18</v>
      </c>
      <c r="P27" s="195"/>
      <c r="Q27" s="195"/>
      <c r="R27" s="195"/>
      <c r="S27" s="195"/>
      <c r="T27" s="196"/>
    </row>
    <row r="28" spans="1:20" ht="28.35" customHeight="1" x14ac:dyDescent="0.4">
      <c r="A28" s="234"/>
      <c r="B28" s="234"/>
      <c r="C28" s="234"/>
      <c r="D28" s="234"/>
      <c r="E28" s="234"/>
      <c r="F28" s="234"/>
      <c r="G28" s="234"/>
      <c r="H28" s="234"/>
      <c r="I28" s="234"/>
      <c r="J28" s="234"/>
      <c r="K28" s="234"/>
      <c r="L28" s="234"/>
      <c r="M28" s="234"/>
      <c r="N28" s="234"/>
      <c r="O28" s="234"/>
      <c r="P28" s="234"/>
      <c r="Q28" s="234"/>
      <c r="R28" s="234"/>
      <c r="S28" s="234"/>
      <c r="T28" s="234"/>
    </row>
  </sheetData>
  <sheetProtection password="E95D" sheet="1" selectLockedCells="1"/>
  <protectedRanges>
    <protectedRange sqref="O6:O8 J6 L10:O10 K14:N16 R10:T10 Q14:S16 H4:J4 M6:N6 R4:T4 M7:M8 M4:O5" name="範囲1"/>
    <protectedRange sqref="R7:T8" name="範囲1_2"/>
    <protectedRange sqref="K17:N17 Q17:S17" name="範囲1_3"/>
    <protectedRange sqref="R3:T3" name="範囲1_1_1"/>
    <protectedRange sqref="K11:N11 Q11:S11" name="範囲1_2_1"/>
    <protectedRange sqref="J5" name="範囲1_4"/>
    <protectedRange sqref="R6:T6" name="範囲1_5"/>
    <protectedRange sqref="R5:T5" name="範囲1_4_1"/>
    <protectedRange sqref="I9:J9" name="範囲1_6"/>
    <protectedRange sqref="K4:L4" name="範囲1_7"/>
    <protectedRange sqref="K12:N12 Q12:S12" name="範囲1_2_1_1_1"/>
    <protectedRange sqref="K19:N20 Q19:S20" name="範囲1_2_1_1_1_3"/>
    <protectedRange sqref="N27 P27:T27 E22 N22 C24 N24:O26 P26 S24:T26 F27" name="範囲1_8"/>
    <protectedRange sqref="R13:T13 L13:O13" name="範囲1_9"/>
    <protectedRange sqref="J3:O3" name="範囲1_1"/>
  </protectedRanges>
  <mergeCells count="97">
    <mergeCell ref="A1:T1"/>
    <mergeCell ref="A27:E27"/>
    <mergeCell ref="F27:J27"/>
    <mergeCell ref="K27:M27"/>
    <mergeCell ref="P27:T27"/>
    <mergeCell ref="K25:M25"/>
    <mergeCell ref="N25:O25"/>
    <mergeCell ref="P25:R25"/>
    <mergeCell ref="S25:T25"/>
    <mergeCell ref="K26:M26"/>
    <mergeCell ref="N26:O26"/>
    <mergeCell ref="P26:R26"/>
    <mergeCell ref="S26:T26"/>
    <mergeCell ref="A24:B26"/>
    <mergeCell ref="C24:E26"/>
    <mergeCell ref="F24:G26"/>
    <mergeCell ref="H24:J26"/>
    <mergeCell ref="K24:M24"/>
    <mergeCell ref="C10:T10"/>
    <mergeCell ref="N24:O24"/>
    <mergeCell ref="P24:R24"/>
    <mergeCell ref="S24:T24"/>
    <mergeCell ref="C19:T19"/>
    <mergeCell ref="A13:B13"/>
    <mergeCell ref="D13:J13"/>
    <mergeCell ref="L13:T13"/>
    <mergeCell ref="A22:D22"/>
    <mergeCell ref="E22:J22"/>
    <mergeCell ref="K22:M23"/>
    <mergeCell ref="N22:T22"/>
    <mergeCell ref="A23:D23"/>
    <mergeCell ref="A14:B16"/>
    <mergeCell ref="C14:T16"/>
    <mergeCell ref="A17:B17"/>
    <mergeCell ref="C17:F17"/>
    <mergeCell ref="G17:T17"/>
    <mergeCell ref="E23:J23"/>
    <mergeCell ref="N23:T23"/>
    <mergeCell ref="A19:B19"/>
    <mergeCell ref="R6:T6"/>
    <mergeCell ref="P5:Q5"/>
    <mergeCell ref="R5:T5"/>
    <mergeCell ref="M9:N9"/>
    <mergeCell ref="O9:T9"/>
    <mergeCell ref="R7:S7"/>
    <mergeCell ref="M8:N8"/>
    <mergeCell ref="P8:Q8"/>
    <mergeCell ref="R8:S8"/>
    <mergeCell ref="P7:Q7"/>
    <mergeCell ref="P6:Q6"/>
    <mergeCell ref="M6:O6"/>
    <mergeCell ref="K7:L8"/>
    <mergeCell ref="M7:N7"/>
    <mergeCell ref="A5:B5"/>
    <mergeCell ref="C5:F5"/>
    <mergeCell ref="G5:J5"/>
    <mergeCell ref="K5:L5"/>
    <mergeCell ref="C7:E7"/>
    <mergeCell ref="F7:I7"/>
    <mergeCell ref="C8:E8"/>
    <mergeCell ref="F8:I8"/>
    <mergeCell ref="M5:O5"/>
    <mergeCell ref="A6:B6"/>
    <mergeCell ref="C6:J6"/>
    <mergeCell ref="K6:L6"/>
    <mergeCell ref="R2:T2"/>
    <mergeCell ref="A3:B3"/>
    <mergeCell ref="P3:Q3"/>
    <mergeCell ref="R3:T3"/>
    <mergeCell ref="P4:Q4"/>
    <mergeCell ref="A4:B4"/>
    <mergeCell ref="C4:E4"/>
    <mergeCell ref="F4:G4"/>
    <mergeCell ref="H4:J4"/>
    <mergeCell ref="K4:L4"/>
    <mergeCell ref="M4:O4"/>
    <mergeCell ref="A2:B2"/>
    <mergeCell ref="C2:E2"/>
    <mergeCell ref="J2:K2"/>
    <mergeCell ref="L2:O2"/>
    <mergeCell ref="P2:Q2"/>
    <mergeCell ref="A28:T28"/>
    <mergeCell ref="C3:O3"/>
    <mergeCell ref="A9:B9"/>
    <mergeCell ref="C9:D9"/>
    <mergeCell ref="E9:F9"/>
    <mergeCell ref="I9:J9"/>
    <mergeCell ref="K9:L9"/>
    <mergeCell ref="A11:B12"/>
    <mergeCell ref="C11:E11"/>
    <mergeCell ref="F11:T11"/>
    <mergeCell ref="C12:E12"/>
    <mergeCell ref="F12:T12"/>
    <mergeCell ref="R4:T4"/>
    <mergeCell ref="A10:B10"/>
    <mergeCell ref="G9:H9"/>
    <mergeCell ref="A7:B8"/>
  </mergeCells>
  <phoneticPr fontId="1"/>
  <conditionalFormatting sqref="C9:D9">
    <cfRule type="cellIs" dxfId="11" priority="6" operator="greaterThan">
      <formula>10000</formula>
    </cfRule>
  </conditionalFormatting>
  <conditionalFormatting sqref="E9:F9">
    <cfRule type="cellIs" dxfId="10" priority="5" operator="greaterThan">
      <formula>10000</formula>
    </cfRule>
  </conditionalFormatting>
  <conditionalFormatting sqref="O9">
    <cfRule type="expression" dxfId="9" priority="3">
      <formula>$M$9="半自動"</formula>
    </cfRule>
    <cfRule type="expression" dxfId="8" priority="4">
      <formula>$M$9="指定"</formula>
    </cfRule>
  </conditionalFormatting>
  <conditionalFormatting sqref="F12">
    <cfRule type="expression" dxfId="7" priority="1">
      <formula>$R$3="新品"</formula>
    </cfRule>
    <cfRule type="expression" dxfId="6" priority="2">
      <formula>$R$3="修理"</formula>
    </cfRule>
  </conditionalFormatting>
  <dataValidations count="7">
    <dataValidation type="list" allowBlank="1" showInputMessage="1" showErrorMessage="1" sqref="J7:J8">
      <formula1>"g,kg,t"</formula1>
    </dataValidation>
    <dataValidation type="list" allowBlank="1" showInputMessage="1" showErrorMessage="1" sqref="O7:O8 T7:T8">
      <formula1>"mg,g,kg"</formula1>
    </dataValidation>
    <dataValidation type="list" allowBlank="1" showInputMessage="1" showErrorMessage="1" sqref="G2">
      <formula1>"　,4"</formula1>
    </dataValidation>
    <dataValidation type="list" allowBlank="1" showInputMessage="1" showErrorMessage="1" sqref="C5">
      <formula1>"記号の使用なし,届出記号,登録商標"</formula1>
    </dataValidation>
    <dataValidation allowBlank="1" showInputMessage="1" showErrorMessage="1" prompt="記号無しの場合は製造者名を記載。_x000a_登録商標もしくは、登録記号の場合は、「挿入」→「画像」で記号を貼り付けてください。" sqref="G5:I5"/>
    <dataValidation type="list" allowBlank="1" showInputMessage="1" showErrorMessage="1" sqref="R5:T5">
      <formula1>"提出済み,今回提出(変更含む),型式承認番号なし"</formula1>
    </dataValidation>
    <dataValidation type="list" allowBlank="1" showInputMessage="1" showErrorMessage="1" sqref="M9">
      <formula1>"半自動,指定"</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13</xdr:col>
                    <xdr:colOff>123825</xdr:colOff>
                    <xdr:row>10</xdr:row>
                    <xdr:rowOff>28575</xdr:rowOff>
                  </from>
                  <to>
                    <xdr:col>18</xdr:col>
                    <xdr:colOff>200025</xdr:colOff>
                    <xdr:row>10</xdr:row>
                    <xdr:rowOff>333375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114300</xdr:colOff>
                    <xdr:row>10</xdr:row>
                    <xdr:rowOff>38100</xdr:rowOff>
                  </from>
                  <to>
                    <xdr:col>7</xdr:col>
                    <xdr:colOff>114300</xdr:colOff>
                    <xdr:row>10</xdr:row>
                    <xdr:rowOff>333375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8</xdr:col>
                    <xdr:colOff>104775</xdr:colOff>
                    <xdr:row>10</xdr:row>
                    <xdr:rowOff>38100</xdr:rowOff>
                  </from>
                  <to>
                    <xdr:col>9</xdr:col>
                    <xdr:colOff>295275</xdr:colOff>
                    <xdr:row>10</xdr:row>
                    <xdr:rowOff>333375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10</xdr:col>
                    <xdr:colOff>285750</xdr:colOff>
                    <xdr:row>10</xdr:row>
                    <xdr:rowOff>47625</xdr:rowOff>
                  </from>
                  <to>
                    <xdr:col>12</xdr:col>
                    <xdr:colOff>133350</xdr:colOff>
                    <xdr:row>10</xdr:row>
                    <xdr:rowOff>323850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5</xdr:col>
                    <xdr:colOff>114300</xdr:colOff>
                    <xdr:row>11</xdr:row>
                    <xdr:rowOff>28575</xdr:rowOff>
                  </from>
                  <to>
                    <xdr:col>9</xdr:col>
                    <xdr:colOff>219075</xdr:colOff>
                    <xdr:row>11</xdr:row>
                    <xdr:rowOff>323850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10</xdr:col>
                    <xdr:colOff>285750</xdr:colOff>
                    <xdr:row>11</xdr:row>
                    <xdr:rowOff>19050</xdr:rowOff>
                  </from>
                  <to>
                    <xdr:col>15</xdr:col>
                    <xdr:colOff>123825</xdr:colOff>
                    <xdr:row>11</xdr:row>
                    <xdr:rowOff>323850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15</xdr:col>
                    <xdr:colOff>219075</xdr:colOff>
                    <xdr:row>11</xdr:row>
                    <xdr:rowOff>19050</xdr:rowOff>
                  </from>
                  <to>
                    <xdr:col>19</xdr:col>
                    <xdr:colOff>9525</xdr:colOff>
                    <xdr:row>11</xdr:row>
                    <xdr:rowOff>333375</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8</xdr:col>
                    <xdr:colOff>19050</xdr:colOff>
                    <xdr:row>18</xdr:row>
                    <xdr:rowOff>28575</xdr:rowOff>
                  </from>
                  <to>
                    <xdr:col>14</xdr:col>
                    <xdr:colOff>133350</xdr:colOff>
                    <xdr:row>18</xdr:row>
                    <xdr:rowOff>342900</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3</xdr:col>
                    <xdr:colOff>295275</xdr:colOff>
                    <xdr:row>18</xdr:row>
                    <xdr:rowOff>28575</xdr:rowOff>
                  </from>
                  <to>
                    <xdr:col>8</xdr:col>
                    <xdr:colOff>0</xdr:colOff>
                    <xdr:row>18</xdr:row>
                    <xdr:rowOff>342900</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2</xdr:col>
                    <xdr:colOff>57150</xdr:colOff>
                    <xdr:row>18</xdr:row>
                    <xdr:rowOff>28575</xdr:rowOff>
                  </from>
                  <to>
                    <xdr:col>3</xdr:col>
                    <xdr:colOff>266700</xdr:colOff>
                    <xdr:row>18</xdr:row>
                    <xdr:rowOff>342900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14</xdr:col>
                    <xdr:colOff>161925</xdr:colOff>
                    <xdr:row>18</xdr:row>
                    <xdr:rowOff>28575</xdr:rowOff>
                  </from>
                  <to>
                    <xdr:col>20</xdr:col>
                    <xdr:colOff>57150</xdr:colOff>
                    <xdr:row>18</xdr:row>
                    <xdr:rowOff>342900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4</xdr:col>
                    <xdr:colOff>314325</xdr:colOff>
                    <xdr:row>27</xdr:row>
                    <xdr:rowOff>85725</xdr:rowOff>
                  </from>
                  <to>
                    <xdr:col>19</xdr:col>
                    <xdr:colOff>276225</xdr:colOff>
                    <xdr:row>27</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入力フォーム!$AX$14:$AX$16</xm:f>
          </x14:formula1>
          <xm:sqref>C4:E4</xm:sqref>
        </x14:dataValidation>
        <x14:dataValidation type="list" allowBlank="1" showInputMessage="1" showErrorMessage="1">
          <x14:formula1>
            <xm:f>入力フォーム!$AV$14:$AV$21</xm:f>
          </x14:formula1>
          <xm:sqref>M6</xm:sqref>
        </x14:dataValidation>
        <x14:dataValidation type="list" allowBlank="1" showInputMessage="1" showErrorMessage="1">
          <x14:formula1>
            <xm:f>入力フォーム!$AT$14:$AT$15</xm:f>
          </x14:formula1>
          <xm:sqref>R3:T3</xm:sqref>
        </x14:dataValidation>
        <x14:dataValidation type="list" allowBlank="1" showInputMessage="1" showErrorMessage="1">
          <x14:formula1>
            <xm:f>OFFSET(入力フォーム!$BD$14,MATCH(C4,入力フォーム!$BC$14:$BC$43,0)-1,0,COUNTIF(入力フォーム!$BC14:$BC43,C4))</xm:f>
          </x14:formula1>
          <xm:sqref>M4:O4</xm:sqref>
        </x14:dataValidation>
        <x14:dataValidation type="list" allowBlank="1" showInputMessage="1" showErrorMessage="1">
          <x14:formula1>
            <xm:f>OFFSET(入力フォーム!$BA$14,MATCH(C4,入力フォーム!$AZ$14:$AZ$21,0)-1,0,COUNTIF(入力フォーム!$AZ14:$AZ21,C4))</xm:f>
          </x14:formula1>
          <xm:sqref>H4:J4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8"/>
  <sheetViews>
    <sheetView zoomScaleNormal="100" workbookViewId="0">
      <selection activeCell="G2" sqref="G2"/>
    </sheetView>
  </sheetViews>
  <sheetFormatPr defaultColWidth="4.5" defaultRowHeight="28.35" customHeight="1" x14ac:dyDescent="0.4"/>
  <cols>
    <col min="1" max="34" width="4.5" style="68"/>
    <col min="35" max="35" width="4.5" style="97"/>
    <col min="36" max="39" width="4.5" style="68"/>
    <col min="40" max="40" width="4.5" style="68" customWidth="1"/>
    <col min="41" max="43" width="4.5" style="68" hidden="1" customWidth="1"/>
    <col min="44" max="44" width="4.5" style="68" customWidth="1"/>
    <col min="45" max="16384" width="4.5" style="68"/>
  </cols>
  <sheetData>
    <row r="1" spans="1:44" ht="28.35" customHeight="1" x14ac:dyDescent="0.4">
      <c r="A1" s="148" t="s">
        <v>243</v>
      </c>
      <c r="B1" s="148"/>
      <c r="C1" s="148"/>
      <c r="D1" s="148"/>
      <c r="E1" s="148"/>
      <c r="F1" s="148"/>
      <c r="G1" s="148"/>
      <c r="H1" s="148"/>
      <c r="I1" s="148"/>
      <c r="J1" s="148"/>
      <c r="K1" s="148"/>
      <c r="L1" s="148"/>
      <c r="M1" s="148"/>
      <c r="N1" s="148"/>
      <c r="O1" s="148"/>
      <c r="P1" s="148"/>
      <c r="Q1" s="148"/>
      <c r="R1" s="148"/>
      <c r="S1" s="148"/>
      <c r="T1" s="148"/>
      <c r="U1" s="1"/>
      <c r="V1" s="1"/>
      <c r="W1" s="1"/>
      <c r="X1" s="1"/>
      <c r="Y1" s="1"/>
      <c r="Z1" s="1"/>
      <c r="AA1" s="1"/>
      <c r="AB1" s="1"/>
      <c r="AC1" s="1"/>
      <c r="AD1" s="1"/>
      <c r="AE1" s="1"/>
      <c r="AF1" s="1"/>
      <c r="AG1" s="1"/>
    </row>
    <row r="2" spans="1:44" ht="28.35" customHeight="1" x14ac:dyDescent="0.4">
      <c r="A2" s="288" t="s">
        <v>4</v>
      </c>
      <c r="B2" s="289"/>
      <c r="C2" s="256"/>
      <c r="D2" s="256"/>
      <c r="E2" s="256"/>
      <c r="F2" s="15" t="s">
        <v>5</v>
      </c>
      <c r="G2" s="30"/>
      <c r="H2" s="15" t="s">
        <v>6</v>
      </c>
      <c r="I2" s="16">
        <f>MAX(識別表1!G2,識別表2!G2,識別表3!G2,識別表4!G2,識別表5!G2)</f>
        <v>1</v>
      </c>
      <c r="J2" s="257" t="s">
        <v>7</v>
      </c>
      <c r="K2" s="258"/>
      <c r="L2" s="259"/>
      <c r="M2" s="259"/>
      <c r="N2" s="259"/>
      <c r="O2" s="260"/>
      <c r="P2" s="136" t="s">
        <v>8</v>
      </c>
      <c r="Q2" s="137"/>
      <c r="R2" s="252"/>
      <c r="S2" s="252"/>
      <c r="T2" s="253"/>
      <c r="U2" s="1"/>
      <c r="V2" s="1"/>
      <c r="W2" s="1"/>
      <c r="X2" s="1"/>
      <c r="Y2" s="1"/>
      <c r="Z2" s="1"/>
      <c r="AA2" s="1"/>
      <c r="AB2" s="1"/>
      <c r="AC2" s="1"/>
      <c r="AD2" s="1"/>
      <c r="AE2" s="1"/>
      <c r="AF2" s="1"/>
      <c r="AG2" s="1"/>
      <c r="AH2" s="1"/>
      <c r="AI2" s="1"/>
      <c r="AJ2" s="1"/>
      <c r="AK2" s="1"/>
      <c r="AL2" s="1"/>
      <c r="AM2" s="1"/>
      <c r="AN2" s="1"/>
      <c r="AO2" s="1"/>
    </row>
    <row r="3" spans="1:44" ht="28.35" customHeight="1" x14ac:dyDescent="0.4">
      <c r="A3" s="288" t="s">
        <v>0</v>
      </c>
      <c r="B3" s="289"/>
      <c r="C3" s="125" t="str">
        <f>申請者情報!$C$3&amp;"　"&amp;申請者情報!$C$4&amp;IF(申請者情報!C9="特定計量器製造事業者","　(製造)",IF(申請者情報!C9="特定計量器修理事業者","　(修理)",IF(申請者情報!C9="輸入事業者","　(輸入)","")))</f>
        <v>　</v>
      </c>
      <c r="D3" s="125"/>
      <c r="E3" s="125"/>
      <c r="F3" s="125"/>
      <c r="G3" s="125"/>
      <c r="H3" s="125"/>
      <c r="I3" s="125"/>
      <c r="J3" s="125"/>
      <c r="K3" s="125"/>
      <c r="L3" s="125"/>
      <c r="M3" s="125"/>
      <c r="N3" s="125"/>
      <c r="O3" s="126"/>
      <c r="P3" s="136" t="s">
        <v>245</v>
      </c>
      <c r="Q3" s="137"/>
      <c r="R3" s="254"/>
      <c r="S3" s="254"/>
      <c r="T3" s="255"/>
      <c r="U3" s="1"/>
      <c r="V3" s="1"/>
      <c r="W3" s="1"/>
      <c r="X3" s="1"/>
      <c r="Y3" s="1"/>
      <c r="AI3" s="68"/>
      <c r="AN3" s="97"/>
    </row>
    <row r="4" spans="1:44" ht="28.35" customHeight="1" x14ac:dyDescent="0.4">
      <c r="A4" s="290" t="s">
        <v>136</v>
      </c>
      <c r="B4" s="289"/>
      <c r="C4" s="261"/>
      <c r="D4" s="261"/>
      <c r="E4" s="261"/>
      <c r="F4" s="296" t="s">
        <v>81</v>
      </c>
      <c r="G4" s="296"/>
      <c r="H4" s="299"/>
      <c r="I4" s="261"/>
      <c r="J4" s="262"/>
      <c r="K4" s="229" t="s">
        <v>82</v>
      </c>
      <c r="L4" s="230"/>
      <c r="M4" s="261"/>
      <c r="N4" s="261"/>
      <c r="O4" s="262"/>
      <c r="P4" s="136" t="s">
        <v>42</v>
      </c>
      <c r="Q4" s="137"/>
      <c r="R4" s="255"/>
      <c r="S4" s="266"/>
      <c r="T4" s="266"/>
      <c r="U4" s="97"/>
      <c r="V4" s="97"/>
      <c r="W4" s="97"/>
      <c r="X4" s="97"/>
      <c r="Y4" s="97"/>
      <c r="AI4" s="68"/>
      <c r="AN4" s="97"/>
    </row>
    <row r="5" spans="1:44" s="97" customFormat="1" ht="28.35" customHeight="1" x14ac:dyDescent="0.4">
      <c r="A5" s="291" t="s">
        <v>236</v>
      </c>
      <c r="B5" s="292"/>
      <c r="C5" s="133"/>
      <c r="D5" s="133"/>
      <c r="E5" s="133"/>
      <c r="F5" s="134"/>
      <c r="G5" s="162"/>
      <c r="H5" s="163"/>
      <c r="I5" s="163"/>
      <c r="J5" s="164"/>
      <c r="K5" s="136" t="s">
        <v>231</v>
      </c>
      <c r="L5" s="137"/>
      <c r="M5" s="254"/>
      <c r="N5" s="254"/>
      <c r="O5" s="255"/>
      <c r="P5" s="149" t="s">
        <v>237</v>
      </c>
      <c r="Q5" s="150"/>
      <c r="R5" s="142"/>
      <c r="S5" s="142"/>
      <c r="T5" s="143"/>
      <c r="U5" s="108"/>
      <c r="V5" s="108"/>
      <c r="W5" s="108"/>
      <c r="X5" s="108"/>
      <c r="Y5" s="108"/>
    </row>
    <row r="6" spans="1:44" ht="28.35" customHeight="1" x14ac:dyDescent="0.4">
      <c r="A6" s="290" t="s">
        <v>43</v>
      </c>
      <c r="B6" s="289"/>
      <c r="C6" s="261"/>
      <c r="D6" s="261"/>
      <c r="E6" s="261"/>
      <c r="F6" s="261"/>
      <c r="G6" s="261"/>
      <c r="H6" s="261"/>
      <c r="I6" s="261"/>
      <c r="J6" s="262"/>
      <c r="K6" s="136" t="s">
        <v>247</v>
      </c>
      <c r="L6" s="137"/>
      <c r="M6" s="267"/>
      <c r="N6" s="267"/>
      <c r="O6" s="268"/>
      <c r="P6" s="136" t="s">
        <v>238</v>
      </c>
      <c r="Q6" s="137"/>
      <c r="R6" s="129" t="str">
        <f>IF(AND(C9="",E9=""),"",IF(_xlfn.AGGREGATE(4,6,AO7:AO8)&gt;10000,"高精度","通常"))</f>
        <v/>
      </c>
      <c r="S6" s="265"/>
      <c r="T6" s="265"/>
      <c r="U6" s="97"/>
      <c r="V6" s="97"/>
      <c r="W6" s="97"/>
      <c r="X6" s="97"/>
      <c r="Y6" s="97"/>
    </row>
    <row r="7" spans="1:44" ht="28.35" customHeight="1" x14ac:dyDescent="0.25">
      <c r="A7" s="284" t="s">
        <v>139</v>
      </c>
      <c r="B7" s="285"/>
      <c r="C7" s="135" t="s">
        <v>235</v>
      </c>
      <c r="D7" s="135"/>
      <c r="E7" s="135"/>
      <c r="F7" s="231"/>
      <c r="G7" s="231"/>
      <c r="H7" s="231"/>
      <c r="I7" s="231"/>
      <c r="J7" s="58" t="s">
        <v>55</v>
      </c>
      <c r="K7" s="190" t="s">
        <v>246</v>
      </c>
      <c r="L7" s="173"/>
      <c r="M7" s="231"/>
      <c r="N7" s="231"/>
      <c r="O7" s="58" t="s">
        <v>55</v>
      </c>
      <c r="P7" s="136" t="s">
        <v>138</v>
      </c>
      <c r="Q7" s="137"/>
      <c r="R7" s="139"/>
      <c r="S7" s="139"/>
      <c r="T7" s="67" t="s">
        <v>55</v>
      </c>
      <c r="U7" s="97"/>
      <c r="V7" s="97"/>
      <c r="W7" s="97"/>
      <c r="X7" s="97"/>
      <c r="Y7" s="97"/>
      <c r="AN7" s="109"/>
      <c r="AO7" s="109" t="e">
        <f>AP7/AQ7</f>
        <v>#DIV/0!</v>
      </c>
      <c r="AP7" s="109">
        <f>IF(J7="t",F7*1000000,IF(J7="kg",F7*1000,IF(J7="mg",F7/1000,F7)))</f>
        <v>0</v>
      </c>
      <c r="AQ7" s="109">
        <f>IF(O7="kg",M7*1000,IF(O7="mg",M7/1000,M7))</f>
        <v>0</v>
      </c>
      <c r="AR7" s="109"/>
    </row>
    <row r="8" spans="1:44" ht="28.35" customHeight="1" x14ac:dyDescent="0.25">
      <c r="A8" s="286"/>
      <c r="B8" s="287"/>
      <c r="C8" s="240" t="s">
        <v>148</v>
      </c>
      <c r="D8" s="240"/>
      <c r="E8" s="240"/>
      <c r="F8" s="145" t="s">
        <v>137</v>
      </c>
      <c r="G8" s="145"/>
      <c r="H8" s="145"/>
      <c r="I8" s="145"/>
      <c r="J8" s="59" t="s">
        <v>55</v>
      </c>
      <c r="K8" s="174"/>
      <c r="L8" s="175"/>
      <c r="M8" s="298" t="s">
        <v>137</v>
      </c>
      <c r="N8" s="298"/>
      <c r="O8" s="59" t="s">
        <v>55</v>
      </c>
      <c r="P8" s="136" t="s">
        <v>44</v>
      </c>
      <c r="Q8" s="137"/>
      <c r="R8" s="145" t="s">
        <v>137</v>
      </c>
      <c r="S8" s="145"/>
      <c r="T8" s="67" t="s">
        <v>55</v>
      </c>
      <c r="U8" s="108"/>
      <c r="V8" s="108"/>
      <c r="W8" s="108"/>
      <c r="X8" s="108"/>
      <c r="Y8" s="108"/>
      <c r="AN8" s="109"/>
      <c r="AO8" s="109" t="e">
        <f>AP8/AQ8</f>
        <v>#VALUE!</v>
      </c>
      <c r="AP8" s="109" t="str">
        <f>IF(OR(F8="-",F8=""),"",IF(J8="t",F8*1000000,IF(J8="kg",F8*1000,IF(J8="mg",F8/1000,F8))))</f>
        <v/>
      </c>
      <c r="AQ8" s="109" t="str">
        <f>IF(OR(M8="-",M8=""),"",IF(O8="kg",M8*1000,IF(O8="mg",M8/1000,M8)))</f>
        <v/>
      </c>
      <c r="AR8" s="109"/>
    </row>
    <row r="9" spans="1:44" s="108" customFormat="1" ht="28.35" customHeight="1" x14ac:dyDescent="0.4">
      <c r="A9" s="136" t="s">
        <v>244</v>
      </c>
      <c r="B9" s="137"/>
      <c r="C9" s="245" t="str">
        <f>IF(OR(F7="",M7=""),"",(AP7/AQ7)&amp;"目量")</f>
        <v/>
      </c>
      <c r="D9" s="146"/>
      <c r="E9" s="146" t="str">
        <f>IF(OR(F8="",F8="-",M8="",M8="-"),"",(AP8/AQ8)&amp;"目量")</f>
        <v/>
      </c>
      <c r="F9" s="147"/>
      <c r="G9" s="136" t="s">
        <v>154</v>
      </c>
      <c r="H9" s="137"/>
      <c r="I9" s="130"/>
      <c r="J9" s="131"/>
      <c r="K9" s="239" t="s">
        <v>241</v>
      </c>
      <c r="L9" s="150"/>
      <c r="M9" s="233" t="s">
        <v>248</v>
      </c>
      <c r="N9" s="233"/>
      <c r="O9" s="121"/>
      <c r="P9" s="121"/>
      <c r="Q9" s="121"/>
      <c r="R9" s="121"/>
      <c r="S9" s="121"/>
      <c r="T9" s="122"/>
    </row>
    <row r="10" spans="1:44" ht="28.35" customHeight="1" x14ac:dyDescent="0.4">
      <c r="A10" s="282" t="s">
        <v>230</v>
      </c>
      <c r="B10" s="283"/>
      <c r="C10" s="276"/>
      <c r="D10" s="276"/>
      <c r="E10" s="276"/>
      <c r="F10" s="276"/>
      <c r="G10" s="276"/>
      <c r="H10" s="276"/>
      <c r="I10" s="276"/>
      <c r="J10" s="276"/>
      <c r="K10" s="276"/>
      <c r="L10" s="276"/>
      <c r="M10" s="276"/>
      <c r="N10" s="276"/>
      <c r="O10" s="276"/>
      <c r="P10" s="276"/>
      <c r="Q10" s="276"/>
      <c r="R10" s="276"/>
      <c r="S10" s="276"/>
      <c r="T10" s="249"/>
    </row>
    <row r="11" spans="1:44" s="97" customFormat="1" ht="28.35" customHeight="1" x14ac:dyDescent="0.4">
      <c r="A11" s="277" t="s">
        <v>234</v>
      </c>
      <c r="B11" s="278"/>
      <c r="C11" s="281" t="s">
        <v>232</v>
      </c>
      <c r="D11" s="247"/>
      <c r="E11" s="248"/>
      <c r="F11" s="249"/>
      <c r="G11" s="250"/>
      <c r="H11" s="250"/>
      <c r="I11" s="250"/>
      <c r="J11" s="250"/>
      <c r="K11" s="250"/>
      <c r="L11" s="250"/>
      <c r="M11" s="250"/>
      <c r="N11" s="250"/>
      <c r="O11" s="250"/>
      <c r="P11" s="250"/>
      <c r="Q11" s="250"/>
      <c r="R11" s="250"/>
      <c r="S11" s="250"/>
      <c r="T11" s="250"/>
      <c r="U11" s="68"/>
      <c r="V11" s="68"/>
      <c r="W11" s="68"/>
      <c r="X11" s="68"/>
      <c r="Y11" s="68"/>
    </row>
    <row r="12" spans="1:44" s="97" customFormat="1" ht="28.35" customHeight="1" x14ac:dyDescent="0.4">
      <c r="A12" s="279"/>
      <c r="B12" s="280"/>
      <c r="C12" s="251" t="s">
        <v>233</v>
      </c>
      <c r="D12" s="171"/>
      <c r="E12" s="171"/>
      <c r="F12" s="176"/>
      <c r="G12" s="176"/>
      <c r="H12" s="176"/>
      <c r="I12" s="176"/>
      <c r="J12" s="176"/>
      <c r="K12" s="176"/>
      <c r="L12" s="176"/>
      <c r="M12" s="176"/>
      <c r="N12" s="176"/>
      <c r="O12" s="176"/>
      <c r="P12" s="176"/>
      <c r="Q12" s="176"/>
      <c r="R12" s="176"/>
      <c r="S12" s="176"/>
      <c r="T12" s="177"/>
      <c r="U12" s="108"/>
      <c r="V12" s="108"/>
      <c r="W12" s="108"/>
      <c r="X12" s="108"/>
      <c r="Y12" s="108"/>
    </row>
    <row r="13" spans="1:44" ht="28.35" customHeight="1" x14ac:dyDescent="0.4">
      <c r="A13" s="136" t="s">
        <v>45</v>
      </c>
      <c r="B13" s="137"/>
      <c r="C13" s="105" t="s">
        <v>46</v>
      </c>
      <c r="D13" s="165"/>
      <c r="E13" s="165"/>
      <c r="F13" s="165"/>
      <c r="G13" s="165"/>
      <c r="H13" s="165"/>
      <c r="I13" s="165"/>
      <c r="J13" s="166"/>
      <c r="K13" s="106" t="s">
        <v>47</v>
      </c>
      <c r="L13" s="167"/>
      <c r="M13" s="167"/>
      <c r="N13" s="167"/>
      <c r="O13" s="167"/>
      <c r="P13" s="167"/>
      <c r="Q13" s="167"/>
      <c r="R13" s="167"/>
      <c r="S13" s="167"/>
      <c r="T13" s="168"/>
    </row>
    <row r="14" spans="1:44" ht="28.35" customHeight="1" x14ac:dyDescent="0.4">
      <c r="A14" s="284" t="s">
        <v>41</v>
      </c>
      <c r="B14" s="285"/>
      <c r="C14" s="269"/>
      <c r="D14" s="269"/>
      <c r="E14" s="269"/>
      <c r="F14" s="269"/>
      <c r="G14" s="269"/>
      <c r="H14" s="269"/>
      <c r="I14" s="269"/>
      <c r="J14" s="269"/>
      <c r="K14" s="269"/>
      <c r="L14" s="269"/>
      <c r="M14" s="269"/>
      <c r="N14" s="269"/>
      <c r="O14" s="269"/>
      <c r="P14" s="269"/>
      <c r="Q14" s="269"/>
      <c r="R14" s="269"/>
      <c r="S14" s="269"/>
      <c r="T14" s="270"/>
    </row>
    <row r="15" spans="1:44" ht="28.35" customHeight="1" x14ac:dyDescent="0.4">
      <c r="A15" s="293"/>
      <c r="B15" s="294"/>
      <c r="C15" s="271"/>
      <c r="D15" s="271"/>
      <c r="E15" s="271"/>
      <c r="F15" s="271"/>
      <c r="G15" s="271"/>
      <c r="H15" s="271"/>
      <c r="I15" s="271"/>
      <c r="J15" s="271"/>
      <c r="K15" s="271"/>
      <c r="L15" s="271"/>
      <c r="M15" s="271"/>
      <c r="N15" s="271"/>
      <c r="O15" s="271"/>
      <c r="P15" s="271"/>
      <c r="Q15" s="271"/>
      <c r="R15" s="271"/>
      <c r="S15" s="271"/>
      <c r="T15" s="272"/>
      <c r="U15" s="97"/>
      <c r="V15" s="97"/>
      <c r="W15" s="97"/>
      <c r="X15" s="97"/>
      <c r="Y15" s="97"/>
    </row>
    <row r="16" spans="1:44" ht="28.35" customHeight="1" x14ac:dyDescent="0.4">
      <c r="A16" s="286"/>
      <c r="B16" s="287"/>
      <c r="C16" s="273"/>
      <c r="D16" s="273"/>
      <c r="E16" s="273"/>
      <c r="F16" s="273"/>
      <c r="G16" s="273"/>
      <c r="H16" s="273"/>
      <c r="I16" s="273"/>
      <c r="J16" s="273"/>
      <c r="K16" s="273"/>
      <c r="L16" s="273"/>
      <c r="M16" s="273"/>
      <c r="N16" s="273"/>
      <c r="O16" s="273"/>
      <c r="P16" s="273"/>
      <c r="Q16" s="273"/>
      <c r="R16" s="273"/>
      <c r="S16" s="273"/>
      <c r="T16" s="274"/>
      <c r="U16" s="97"/>
      <c r="V16" s="97"/>
      <c r="W16" s="97"/>
      <c r="X16" s="97"/>
      <c r="Y16" s="97"/>
    </row>
    <row r="17" spans="1:20" ht="28.35" customHeight="1" x14ac:dyDescent="0.4">
      <c r="A17" s="282" t="s">
        <v>155</v>
      </c>
      <c r="B17" s="283"/>
      <c r="C17" s="275" t="str">
        <f>IF(申請者情報!B14="","",申請者情報!B14)</f>
        <v/>
      </c>
      <c r="D17" s="275"/>
      <c r="E17" s="275"/>
      <c r="F17" s="275"/>
      <c r="G17" s="182" t="str">
        <f>IF(申請者情報!B12="","",申請者情報!B12)</f>
        <v/>
      </c>
      <c r="H17" s="182"/>
      <c r="I17" s="182"/>
      <c r="J17" s="182"/>
      <c r="K17" s="182"/>
      <c r="L17" s="182"/>
      <c r="M17" s="182"/>
      <c r="N17" s="182"/>
      <c r="O17" s="182"/>
      <c r="P17" s="182"/>
      <c r="Q17" s="182"/>
      <c r="R17" s="182"/>
      <c r="S17" s="182"/>
      <c r="T17" s="183"/>
    </row>
    <row r="18" spans="1:20" ht="28.35" customHeight="1" x14ac:dyDescent="0.4">
      <c r="A18" s="2"/>
    </row>
    <row r="19" spans="1:20" s="108" customFormat="1" ht="28.35" customHeight="1" x14ac:dyDescent="0.4">
      <c r="A19" s="235" t="s">
        <v>239</v>
      </c>
      <c r="B19" s="236"/>
      <c r="C19" s="237"/>
      <c r="D19" s="237"/>
      <c r="E19" s="237"/>
      <c r="F19" s="237"/>
      <c r="G19" s="237"/>
      <c r="H19" s="237"/>
      <c r="I19" s="237"/>
      <c r="J19" s="237"/>
      <c r="K19" s="237"/>
      <c r="L19" s="237"/>
      <c r="M19" s="237"/>
      <c r="N19" s="237"/>
      <c r="O19" s="237"/>
      <c r="P19" s="237"/>
      <c r="Q19" s="237"/>
      <c r="R19" s="237"/>
      <c r="S19" s="237"/>
      <c r="T19" s="238"/>
    </row>
    <row r="20" spans="1:20" s="108" customFormat="1" ht="28.35" customHeight="1" x14ac:dyDescent="0.4">
      <c r="A20" s="98"/>
      <c r="B20" s="98"/>
      <c r="C20" s="99"/>
      <c r="D20" s="99"/>
      <c r="E20" s="99"/>
      <c r="F20" s="99"/>
      <c r="G20" s="99"/>
      <c r="H20" s="99"/>
      <c r="I20" s="99"/>
      <c r="J20" s="99"/>
      <c r="K20" s="99"/>
      <c r="L20" s="99"/>
      <c r="M20" s="99"/>
      <c r="N20" s="99"/>
      <c r="O20" s="99"/>
      <c r="P20" s="99"/>
      <c r="Q20" s="99"/>
      <c r="R20" s="99"/>
      <c r="S20" s="99"/>
      <c r="T20" s="99"/>
    </row>
    <row r="21" spans="1:20" ht="28.35" customHeight="1" x14ac:dyDescent="0.4">
      <c r="A21" s="68" t="s">
        <v>11</v>
      </c>
    </row>
    <row r="22" spans="1:20" ht="28.35" customHeight="1" x14ac:dyDescent="0.4">
      <c r="A22" s="205" t="s">
        <v>14</v>
      </c>
      <c r="B22" s="206"/>
      <c r="C22" s="206"/>
      <c r="D22" s="206"/>
      <c r="E22" s="241"/>
      <c r="F22" s="241"/>
      <c r="G22" s="241"/>
      <c r="H22" s="241"/>
      <c r="I22" s="241"/>
      <c r="J22" s="242"/>
      <c r="K22" s="222" t="s">
        <v>15</v>
      </c>
      <c r="L22" s="223"/>
      <c r="M22" s="223"/>
      <c r="N22" s="243"/>
      <c r="O22" s="243"/>
      <c r="P22" s="243"/>
      <c r="Q22" s="243"/>
      <c r="R22" s="243"/>
      <c r="S22" s="243"/>
      <c r="T22" s="244"/>
    </row>
    <row r="23" spans="1:20" ht="28.35" customHeight="1" x14ac:dyDescent="0.4">
      <c r="A23" s="205" t="s">
        <v>12</v>
      </c>
      <c r="B23" s="206"/>
      <c r="C23" s="206"/>
      <c r="D23" s="206"/>
      <c r="E23" s="206" t="str">
        <f>IF(R4="","",R4)</f>
        <v/>
      </c>
      <c r="F23" s="206"/>
      <c r="G23" s="206"/>
      <c r="H23" s="206"/>
      <c r="I23" s="206"/>
      <c r="J23" s="221"/>
      <c r="K23" s="224"/>
      <c r="L23" s="225"/>
      <c r="M23" s="225"/>
      <c r="N23" s="226"/>
      <c r="O23" s="226"/>
      <c r="P23" s="226"/>
      <c r="Q23" s="226"/>
      <c r="R23" s="226"/>
      <c r="S23" s="226"/>
      <c r="T23" s="227"/>
    </row>
    <row r="24" spans="1:20" ht="28.35" customHeight="1" x14ac:dyDescent="0.4">
      <c r="A24" s="205" t="s">
        <v>13</v>
      </c>
      <c r="B24" s="206"/>
      <c r="C24" s="209" t="str">
        <f>IF(E22="","",IF(H24="",E23,E23-H24))</f>
        <v/>
      </c>
      <c r="D24" s="209"/>
      <c r="E24" s="210"/>
      <c r="F24" s="160" t="s">
        <v>240</v>
      </c>
      <c r="G24" s="213"/>
      <c r="H24" s="217" t="str">
        <f>IF(SUM(N24:O26,S24:T26)=0,"",SUM(N24:O26,S24:T26))</f>
        <v/>
      </c>
      <c r="I24" s="217"/>
      <c r="J24" s="218"/>
      <c r="K24" s="197" t="s">
        <v>65</v>
      </c>
      <c r="L24" s="198"/>
      <c r="M24" s="198"/>
      <c r="N24" s="201"/>
      <c r="O24" s="202"/>
      <c r="P24" s="197" t="s">
        <v>62</v>
      </c>
      <c r="Q24" s="198"/>
      <c r="R24" s="198"/>
      <c r="S24" s="201"/>
      <c r="T24" s="202"/>
    </row>
    <row r="25" spans="1:20" ht="28.35" customHeight="1" x14ac:dyDescent="0.4">
      <c r="A25" s="205"/>
      <c r="B25" s="206"/>
      <c r="C25" s="209"/>
      <c r="D25" s="209"/>
      <c r="E25" s="210"/>
      <c r="F25" s="214"/>
      <c r="G25" s="213"/>
      <c r="H25" s="217"/>
      <c r="I25" s="217"/>
      <c r="J25" s="218"/>
      <c r="K25" s="197" t="s">
        <v>60</v>
      </c>
      <c r="L25" s="198"/>
      <c r="M25" s="198"/>
      <c r="N25" s="201"/>
      <c r="O25" s="202"/>
      <c r="P25" s="197" t="s">
        <v>63</v>
      </c>
      <c r="Q25" s="198"/>
      <c r="R25" s="198"/>
      <c r="S25" s="201"/>
      <c r="T25" s="202"/>
    </row>
    <row r="26" spans="1:20" ht="28.35" customHeight="1" thickBot="1" x14ac:dyDescent="0.45">
      <c r="A26" s="207"/>
      <c r="B26" s="208"/>
      <c r="C26" s="211"/>
      <c r="D26" s="211"/>
      <c r="E26" s="212"/>
      <c r="F26" s="215"/>
      <c r="G26" s="216"/>
      <c r="H26" s="219"/>
      <c r="I26" s="219"/>
      <c r="J26" s="220"/>
      <c r="K26" s="199" t="s">
        <v>61</v>
      </c>
      <c r="L26" s="200"/>
      <c r="M26" s="200"/>
      <c r="N26" s="203"/>
      <c r="O26" s="204"/>
      <c r="P26" s="199" t="s">
        <v>64</v>
      </c>
      <c r="Q26" s="200"/>
      <c r="R26" s="200"/>
      <c r="S26" s="203"/>
      <c r="T26" s="204"/>
    </row>
    <row r="27" spans="1:20" ht="28.35" customHeight="1" thickTop="1" x14ac:dyDescent="0.4">
      <c r="A27" s="193" t="s">
        <v>16</v>
      </c>
      <c r="B27" s="194"/>
      <c r="C27" s="194"/>
      <c r="D27" s="194"/>
      <c r="E27" s="194"/>
      <c r="F27" s="195"/>
      <c r="G27" s="195"/>
      <c r="H27" s="195"/>
      <c r="I27" s="195"/>
      <c r="J27" s="196"/>
      <c r="K27" s="193" t="s">
        <v>17</v>
      </c>
      <c r="L27" s="194"/>
      <c r="M27" s="194"/>
      <c r="N27" s="103"/>
      <c r="O27" s="104" t="s">
        <v>18</v>
      </c>
      <c r="P27" s="195"/>
      <c r="Q27" s="195"/>
      <c r="R27" s="195"/>
      <c r="S27" s="195"/>
      <c r="T27" s="196"/>
    </row>
    <row r="28" spans="1:20" ht="28.35" customHeight="1" x14ac:dyDescent="0.4">
      <c r="A28" s="234"/>
      <c r="B28" s="234"/>
      <c r="C28" s="234"/>
      <c r="D28" s="234"/>
      <c r="E28" s="234"/>
      <c r="F28" s="234"/>
      <c r="G28" s="234"/>
      <c r="H28" s="234"/>
      <c r="I28" s="234"/>
      <c r="J28" s="234"/>
      <c r="K28" s="234"/>
      <c r="L28" s="234"/>
      <c r="M28" s="234"/>
      <c r="N28" s="234"/>
      <c r="O28" s="234"/>
      <c r="P28" s="234"/>
      <c r="Q28" s="234"/>
      <c r="R28" s="234"/>
      <c r="S28" s="234"/>
      <c r="T28" s="234"/>
    </row>
  </sheetData>
  <sheetProtection password="E95D" sheet="1" selectLockedCells="1"/>
  <protectedRanges>
    <protectedRange sqref="O6:O8 J6 L10:O10 K14:N16 R10:T10 Q14:S16 H4:J4 M6:N6 R4:T4 M7:M8 M4:O5" name="範囲1"/>
    <protectedRange sqref="R7:T8" name="範囲1_2"/>
    <protectedRange sqref="K17:N17 Q17:S17" name="範囲1_3"/>
    <protectedRange sqref="R3:T3" name="範囲1_1_1"/>
    <protectedRange sqref="K11:N11 Q11:S11" name="範囲1_2_1"/>
    <protectedRange sqref="J5" name="範囲1_4"/>
    <protectedRange sqref="R6:T6" name="範囲1_5"/>
    <protectedRange sqref="R5:T5" name="範囲1_4_1"/>
    <protectedRange sqref="I9:J9" name="範囲1_6"/>
    <protectedRange sqref="K4:L4" name="範囲1_7"/>
    <protectedRange sqref="K12:N12 Q12:S12" name="範囲1_2_1_1_1"/>
    <protectedRange sqref="K19:N20 Q19:S20" name="範囲1_2_1_1_1_3"/>
    <protectedRange sqref="N27 P27:T27 E22 N22 C24 N24:O26 P26 S24:T26 F27" name="範囲1_8"/>
    <protectedRange sqref="R13:T13 L13:O13" name="範囲1_9"/>
    <protectedRange sqref="J3:O3" name="範囲1_1"/>
  </protectedRanges>
  <mergeCells count="97">
    <mergeCell ref="A1:T1"/>
    <mergeCell ref="A27:E27"/>
    <mergeCell ref="F27:J27"/>
    <mergeCell ref="K27:M27"/>
    <mergeCell ref="P27:T27"/>
    <mergeCell ref="K25:M25"/>
    <mergeCell ref="N25:O25"/>
    <mergeCell ref="P25:R25"/>
    <mergeCell ref="S25:T25"/>
    <mergeCell ref="K26:M26"/>
    <mergeCell ref="N26:O26"/>
    <mergeCell ref="P26:R26"/>
    <mergeCell ref="S26:T26"/>
    <mergeCell ref="A24:B26"/>
    <mergeCell ref="C24:E26"/>
    <mergeCell ref="F24:G26"/>
    <mergeCell ref="H24:J26"/>
    <mergeCell ref="K24:M24"/>
    <mergeCell ref="C10:T10"/>
    <mergeCell ref="N24:O24"/>
    <mergeCell ref="P24:R24"/>
    <mergeCell ref="S24:T24"/>
    <mergeCell ref="C19:T19"/>
    <mergeCell ref="A13:B13"/>
    <mergeCell ref="D13:J13"/>
    <mergeCell ref="L13:T13"/>
    <mergeCell ref="A22:D22"/>
    <mergeCell ref="E22:J22"/>
    <mergeCell ref="K22:M23"/>
    <mergeCell ref="N22:T22"/>
    <mergeCell ref="A23:D23"/>
    <mergeCell ref="A14:B16"/>
    <mergeCell ref="C14:T16"/>
    <mergeCell ref="A17:B17"/>
    <mergeCell ref="C17:F17"/>
    <mergeCell ref="G17:T17"/>
    <mergeCell ref="E23:J23"/>
    <mergeCell ref="N23:T23"/>
    <mergeCell ref="A19:B19"/>
    <mergeCell ref="R6:T6"/>
    <mergeCell ref="P5:Q5"/>
    <mergeCell ref="R5:T5"/>
    <mergeCell ref="P6:Q6"/>
    <mergeCell ref="O9:T9"/>
    <mergeCell ref="R7:S7"/>
    <mergeCell ref="P8:Q8"/>
    <mergeCell ref="R8:S8"/>
    <mergeCell ref="P7:Q7"/>
    <mergeCell ref="A9:B9"/>
    <mergeCell ref="G9:H9"/>
    <mergeCell ref="A4:B4"/>
    <mergeCell ref="C4:E4"/>
    <mergeCell ref="F4:G4"/>
    <mergeCell ref="H4:J4"/>
    <mergeCell ref="C7:E7"/>
    <mergeCell ref="F7:I7"/>
    <mergeCell ref="C8:E8"/>
    <mergeCell ref="F8:I8"/>
    <mergeCell ref="A7:B8"/>
    <mergeCell ref="A5:B5"/>
    <mergeCell ref="C5:F5"/>
    <mergeCell ref="G5:J5"/>
    <mergeCell ref="K5:L5"/>
    <mergeCell ref="M8:N8"/>
    <mergeCell ref="M5:O5"/>
    <mergeCell ref="A6:B6"/>
    <mergeCell ref="C6:J6"/>
    <mergeCell ref="K6:L6"/>
    <mergeCell ref="M6:O6"/>
    <mergeCell ref="R2:T2"/>
    <mergeCell ref="A3:B3"/>
    <mergeCell ref="P3:Q3"/>
    <mergeCell ref="R3:T3"/>
    <mergeCell ref="P4:Q4"/>
    <mergeCell ref="K4:L4"/>
    <mergeCell ref="M4:O4"/>
    <mergeCell ref="A2:B2"/>
    <mergeCell ref="C2:E2"/>
    <mergeCell ref="J2:K2"/>
    <mergeCell ref="L2:O2"/>
    <mergeCell ref="P2:Q2"/>
    <mergeCell ref="A28:T28"/>
    <mergeCell ref="C3:O3"/>
    <mergeCell ref="C9:D9"/>
    <mergeCell ref="E9:F9"/>
    <mergeCell ref="I9:J9"/>
    <mergeCell ref="K9:L9"/>
    <mergeCell ref="M9:N9"/>
    <mergeCell ref="A11:B12"/>
    <mergeCell ref="C11:E11"/>
    <mergeCell ref="F11:T11"/>
    <mergeCell ref="C12:E12"/>
    <mergeCell ref="F12:T12"/>
    <mergeCell ref="R4:T4"/>
    <mergeCell ref="A10:B10"/>
    <mergeCell ref="K7:L8"/>
    <mergeCell ref="M7:N7"/>
  </mergeCells>
  <phoneticPr fontId="1"/>
  <conditionalFormatting sqref="C9:D9">
    <cfRule type="cellIs" dxfId="5" priority="6" operator="greaterThan">
      <formula>10000</formula>
    </cfRule>
  </conditionalFormatting>
  <conditionalFormatting sqref="E9:F9">
    <cfRule type="cellIs" dxfId="4" priority="5" operator="greaterThan">
      <formula>10000</formula>
    </cfRule>
  </conditionalFormatting>
  <conditionalFormatting sqref="O9">
    <cfRule type="expression" dxfId="3" priority="3">
      <formula>$M$9="半自動"</formula>
    </cfRule>
    <cfRule type="expression" dxfId="2" priority="4">
      <formula>$M$9="指定"</formula>
    </cfRule>
  </conditionalFormatting>
  <conditionalFormatting sqref="F12">
    <cfRule type="expression" dxfId="1" priority="1">
      <formula>$R$3="新品"</formula>
    </cfRule>
    <cfRule type="expression" dxfId="0" priority="2">
      <formula>$R$3="修理"</formula>
    </cfRule>
  </conditionalFormatting>
  <dataValidations count="7">
    <dataValidation type="list" allowBlank="1" showInputMessage="1" showErrorMessage="1" sqref="J7:J8">
      <formula1>"g,kg,t"</formula1>
    </dataValidation>
    <dataValidation type="list" allowBlank="1" showInputMessage="1" showErrorMessage="1" sqref="O7:O8 T7:T8">
      <formula1>"mg,g,kg"</formula1>
    </dataValidation>
    <dataValidation type="list" allowBlank="1" showInputMessage="1" showErrorMessage="1" sqref="G2">
      <formula1>"　,5"</formula1>
    </dataValidation>
    <dataValidation type="list" allowBlank="1" showInputMessage="1" showErrorMessage="1" sqref="C5">
      <formula1>"記号の使用なし,届出記号,登録商標"</formula1>
    </dataValidation>
    <dataValidation allowBlank="1" showInputMessage="1" showErrorMessage="1" prompt="記号無しの場合は製造者名を記載。_x000a_登録商標もしくは、登録記号の場合は、「挿入」→「画像」で記号を貼り付けてください。" sqref="G5:I5"/>
    <dataValidation type="list" allowBlank="1" showInputMessage="1" showErrorMessage="1" sqref="R5:T5">
      <formula1>"提出済み,今回提出(変更含む),型式承認番号なし"</formula1>
    </dataValidation>
    <dataValidation type="list" allowBlank="1" showInputMessage="1" showErrorMessage="1" sqref="M9">
      <formula1>"半自動,指定"</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13</xdr:col>
                    <xdr:colOff>123825</xdr:colOff>
                    <xdr:row>10</xdr:row>
                    <xdr:rowOff>28575</xdr:rowOff>
                  </from>
                  <to>
                    <xdr:col>18</xdr:col>
                    <xdr:colOff>200025</xdr:colOff>
                    <xdr:row>10</xdr:row>
                    <xdr:rowOff>333375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5</xdr:col>
                    <xdr:colOff>114300</xdr:colOff>
                    <xdr:row>10</xdr:row>
                    <xdr:rowOff>38100</xdr:rowOff>
                  </from>
                  <to>
                    <xdr:col>7</xdr:col>
                    <xdr:colOff>114300</xdr:colOff>
                    <xdr:row>10</xdr:row>
                    <xdr:rowOff>333375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8</xdr:col>
                    <xdr:colOff>104775</xdr:colOff>
                    <xdr:row>10</xdr:row>
                    <xdr:rowOff>38100</xdr:rowOff>
                  </from>
                  <to>
                    <xdr:col>9</xdr:col>
                    <xdr:colOff>295275</xdr:colOff>
                    <xdr:row>10</xdr:row>
                    <xdr:rowOff>333375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10</xdr:col>
                    <xdr:colOff>285750</xdr:colOff>
                    <xdr:row>10</xdr:row>
                    <xdr:rowOff>47625</xdr:rowOff>
                  </from>
                  <to>
                    <xdr:col>12</xdr:col>
                    <xdr:colOff>133350</xdr:colOff>
                    <xdr:row>10</xdr:row>
                    <xdr:rowOff>323850</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5</xdr:col>
                    <xdr:colOff>114300</xdr:colOff>
                    <xdr:row>11</xdr:row>
                    <xdr:rowOff>28575</xdr:rowOff>
                  </from>
                  <to>
                    <xdr:col>9</xdr:col>
                    <xdr:colOff>219075</xdr:colOff>
                    <xdr:row>11</xdr:row>
                    <xdr:rowOff>323850</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from>
                    <xdr:col>10</xdr:col>
                    <xdr:colOff>285750</xdr:colOff>
                    <xdr:row>11</xdr:row>
                    <xdr:rowOff>19050</xdr:rowOff>
                  </from>
                  <to>
                    <xdr:col>15</xdr:col>
                    <xdr:colOff>123825</xdr:colOff>
                    <xdr:row>11</xdr:row>
                    <xdr:rowOff>323850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15</xdr:col>
                    <xdr:colOff>219075</xdr:colOff>
                    <xdr:row>11</xdr:row>
                    <xdr:rowOff>19050</xdr:rowOff>
                  </from>
                  <to>
                    <xdr:col>19</xdr:col>
                    <xdr:colOff>9525</xdr:colOff>
                    <xdr:row>11</xdr:row>
                    <xdr:rowOff>333375</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8</xdr:col>
                    <xdr:colOff>19050</xdr:colOff>
                    <xdr:row>18</xdr:row>
                    <xdr:rowOff>28575</xdr:rowOff>
                  </from>
                  <to>
                    <xdr:col>14</xdr:col>
                    <xdr:colOff>133350</xdr:colOff>
                    <xdr:row>18</xdr:row>
                    <xdr:rowOff>342900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3</xdr:col>
                    <xdr:colOff>295275</xdr:colOff>
                    <xdr:row>18</xdr:row>
                    <xdr:rowOff>28575</xdr:rowOff>
                  </from>
                  <to>
                    <xdr:col>8</xdr:col>
                    <xdr:colOff>0</xdr:colOff>
                    <xdr:row>18</xdr:row>
                    <xdr:rowOff>342900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2</xdr:col>
                    <xdr:colOff>57150</xdr:colOff>
                    <xdr:row>18</xdr:row>
                    <xdr:rowOff>28575</xdr:rowOff>
                  </from>
                  <to>
                    <xdr:col>3</xdr:col>
                    <xdr:colOff>266700</xdr:colOff>
                    <xdr:row>18</xdr:row>
                    <xdr:rowOff>342900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14</xdr:col>
                    <xdr:colOff>161925</xdr:colOff>
                    <xdr:row>18</xdr:row>
                    <xdr:rowOff>28575</xdr:rowOff>
                  </from>
                  <to>
                    <xdr:col>20</xdr:col>
                    <xdr:colOff>57150</xdr:colOff>
                    <xdr:row>18</xdr:row>
                    <xdr:rowOff>342900</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4</xdr:col>
                    <xdr:colOff>314325</xdr:colOff>
                    <xdr:row>27</xdr:row>
                    <xdr:rowOff>85725</xdr:rowOff>
                  </from>
                  <to>
                    <xdr:col>19</xdr:col>
                    <xdr:colOff>276225</xdr:colOff>
                    <xdr:row>27</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入力フォーム!$AX$14:$AX$16</xm:f>
          </x14:formula1>
          <xm:sqref>C4:E4</xm:sqref>
        </x14:dataValidation>
        <x14:dataValidation type="list" allowBlank="1" showInputMessage="1" showErrorMessage="1">
          <x14:formula1>
            <xm:f>入力フォーム!$AV$14:$AV$21</xm:f>
          </x14:formula1>
          <xm:sqref>M6</xm:sqref>
        </x14:dataValidation>
        <x14:dataValidation type="list" allowBlank="1" showInputMessage="1" showErrorMessage="1">
          <x14:formula1>
            <xm:f>入力フォーム!$AT$14:$AT$15</xm:f>
          </x14:formula1>
          <xm:sqref>R3:T3</xm:sqref>
        </x14:dataValidation>
        <x14:dataValidation type="list" allowBlank="1" showInputMessage="1" showErrorMessage="1">
          <x14:formula1>
            <xm:f>OFFSET(入力フォーム!$BD$14,MATCH(C4,入力フォーム!$BC$14:$BC$43,0)-1,0,COUNTIF(入力フォーム!$BC14:$BC43,C4))</xm:f>
          </x14:formula1>
          <xm:sqref>M4:O4</xm:sqref>
        </x14:dataValidation>
        <x14:dataValidation type="list" allowBlank="1" showInputMessage="1" showErrorMessage="1">
          <x14:formula1>
            <xm:f>OFFSET(入力フォーム!$BA$14,MATCH(C4,入力フォーム!$AZ$14:$AZ$21,0)-1,0,COUNTIF(入力フォーム!$AZ14:$AZ21,C4))</xm:f>
          </x14:formula1>
          <xm:sqref>H4:J4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32"/>
  <sheetViews>
    <sheetView showGridLines="0" workbookViewId="0">
      <selection activeCell="A100" sqref="A100"/>
    </sheetView>
  </sheetViews>
  <sheetFormatPr defaultRowHeight="18.75" x14ac:dyDescent="0.4"/>
  <cols>
    <col min="1" max="1" width="11.5" customWidth="1"/>
    <col min="2" max="2" width="11.875" customWidth="1"/>
    <col min="3" max="5" width="9.5" customWidth="1"/>
    <col min="6" max="6" width="9.375" customWidth="1"/>
    <col min="7" max="7" width="10.625" customWidth="1"/>
  </cols>
  <sheetData>
    <row r="1" spans="1:7" ht="18.75" customHeight="1" x14ac:dyDescent="0.4">
      <c r="A1" s="309" t="s">
        <v>54</v>
      </c>
      <c r="B1" s="301"/>
      <c r="C1" s="301"/>
      <c r="D1" s="301"/>
      <c r="E1" s="301"/>
      <c r="F1" s="301"/>
      <c r="G1" s="301"/>
    </row>
    <row r="2" spans="1:7" x14ac:dyDescent="0.4">
      <c r="A2" s="310" t="s">
        <v>21</v>
      </c>
      <c r="B2" s="301"/>
      <c r="C2" s="301"/>
      <c r="D2" s="301"/>
      <c r="E2" s="301"/>
      <c r="F2" s="301"/>
      <c r="G2" s="301"/>
    </row>
    <row r="3" spans="1:7" ht="18.75" customHeight="1" x14ac:dyDescent="0.4">
      <c r="A3" s="311" t="str">
        <f>IF(申請者情報!C2="","　　　　年　　月　　日",申請者情報!C2)</f>
        <v>　　　　年　　月　　日</v>
      </c>
      <c r="B3" s="312"/>
      <c r="C3" s="312"/>
      <c r="D3" s="312"/>
      <c r="E3" s="312"/>
      <c r="F3" s="312"/>
      <c r="G3" s="312"/>
    </row>
    <row r="4" spans="1:7" ht="18.75" customHeight="1" x14ac:dyDescent="0.4">
      <c r="A4" s="300" t="s">
        <v>22</v>
      </c>
      <c r="B4" s="301"/>
      <c r="C4" s="301"/>
      <c r="D4" s="301"/>
      <c r="E4" s="301"/>
      <c r="F4" s="301"/>
      <c r="G4" s="301"/>
    </row>
    <row r="5" spans="1:7" x14ac:dyDescent="0.4">
      <c r="A5" s="4"/>
      <c r="B5" s="25"/>
      <c r="C5" s="25"/>
      <c r="D5" s="25"/>
      <c r="E5" s="25"/>
      <c r="F5" s="25"/>
      <c r="G5" s="25"/>
    </row>
    <row r="6" spans="1:7" ht="18.75" customHeight="1" x14ac:dyDescent="0.4">
      <c r="A6" s="313" t="s">
        <v>53</v>
      </c>
      <c r="B6" s="313"/>
      <c r="C6" s="313"/>
      <c r="D6" s="313"/>
      <c r="E6" s="314" t="str">
        <f>IF(申請者情報!C5="","",申請者情報!C5)</f>
        <v/>
      </c>
      <c r="F6" s="314"/>
      <c r="G6" s="314"/>
    </row>
    <row r="7" spans="1:7" ht="18.75" customHeight="1" x14ac:dyDescent="0.4">
      <c r="A7" s="25"/>
      <c r="B7" s="26"/>
      <c r="C7" s="26"/>
      <c r="D7" s="27" t="s">
        <v>70</v>
      </c>
      <c r="E7" s="302" t="str">
        <f>IF(AND(申請者情報!C3="",申請者情報!C4=""),"",IF(申請者情報!C3="",申請者情報!C4,申請者情報!C3))</f>
        <v/>
      </c>
      <c r="F7" s="302"/>
      <c r="G7" s="302"/>
    </row>
    <row r="8" spans="1:7" ht="18.75" customHeight="1" x14ac:dyDescent="0.4">
      <c r="A8" s="28"/>
      <c r="B8" s="29"/>
      <c r="C8" s="29"/>
      <c r="D8" s="27"/>
      <c r="E8" s="302" t="str">
        <f>IF(申請者情報!C3="","",申請者情報!C4)</f>
        <v/>
      </c>
      <c r="F8" s="302"/>
      <c r="G8" s="302"/>
    </row>
    <row r="9" spans="1:7" x14ac:dyDescent="0.4">
      <c r="A9" s="4"/>
      <c r="B9" s="25"/>
      <c r="C9" s="25"/>
      <c r="D9" s="25"/>
      <c r="E9" s="33"/>
      <c r="F9" s="33"/>
      <c r="G9" s="33"/>
    </row>
    <row r="10" spans="1:7" x14ac:dyDescent="0.4">
      <c r="A10" s="300" t="s">
        <v>23</v>
      </c>
      <c r="B10" s="301"/>
      <c r="C10" s="301"/>
      <c r="D10" s="301"/>
      <c r="E10" s="301"/>
      <c r="F10" s="301"/>
      <c r="G10" s="301"/>
    </row>
    <row r="11" spans="1:7" x14ac:dyDescent="0.4">
      <c r="A11" s="4"/>
    </row>
    <row r="12" spans="1:7" x14ac:dyDescent="0.4">
      <c r="A12" s="300" t="s">
        <v>24</v>
      </c>
      <c r="B12" s="301"/>
      <c r="C12" s="301"/>
      <c r="D12" s="301"/>
      <c r="E12" s="301"/>
      <c r="F12" s="301"/>
      <c r="G12" s="301"/>
    </row>
    <row r="13" spans="1:7" ht="18.75" customHeight="1" x14ac:dyDescent="0.4">
      <c r="A13" s="303" t="s">
        <v>25</v>
      </c>
      <c r="B13" s="5" t="s">
        <v>26</v>
      </c>
      <c r="C13" s="303" t="s">
        <v>10</v>
      </c>
      <c r="D13" s="5" t="s">
        <v>27</v>
      </c>
      <c r="E13" s="6" t="s">
        <v>28</v>
      </c>
      <c r="F13" s="303" t="s">
        <v>19</v>
      </c>
      <c r="G13" s="303" t="s">
        <v>29</v>
      </c>
    </row>
    <row r="14" spans="1:7" ht="18.75" customHeight="1" x14ac:dyDescent="0.4">
      <c r="A14" s="303"/>
      <c r="B14" s="7" t="s">
        <v>9</v>
      </c>
      <c r="C14" s="303"/>
      <c r="D14" s="7" t="s">
        <v>30</v>
      </c>
      <c r="E14" s="8" t="s">
        <v>31</v>
      </c>
      <c r="F14" s="303"/>
      <c r="G14" s="303"/>
    </row>
    <row r="15" spans="1:7" ht="18.75" customHeight="1" x14ac:dyDescent="0.4">
      <c r="A15" s="303"/>
      <c r="B15" s="9"/>
      <c r="C15" s="303"/>
      <c r="D15" s="10" t="s">
        <v>32</v>
      </c>
      <c r="E15" s="11" t="s">
        <v>19</v>
      </c>
      <c r="F15" s="303"/>
      <c r="G15" s="303"/>
    </row>
    <row r="16" spans="1:7" ht="34.35" customHeight="1" x14ac:dyDescent="0.4">
      <c r="A16" s="12" t="str">
        <f>IF(C16="","",入力フォーム!L5)</f>
        <v/>
      </c>
      <c r="B16" s="13" t="str">
        <f>IF(C16="","",識別表1!$M$5&amp;CHAR(10)&amp;識別表1!$F$7&amp;識別表1!$J$7)</f>
        <v/>
      </c>
      <c r="C16" s="13" t="str">
        <f>IF(入力フォーム!O5="","",入力フォーム!O5)</f>
        <v/>
      </c>
      <c r="D16" s="13" t="str">
        <f>IF(C16="","",入力フォーム!P5)</f>
        <v/>
      </c>
      <c r="E16" s="18" t="str">
        <f>IF(C16="","",入力フォーム!Q5+入力フォーム!R5)</f>
        <v/>
      </c>
      <c r="F16" s="18" t="str">
        <f>IF(C16="","",入力フォーム!S5)</f>
        <v/>
      </c>
      <c r="G16" s="89" t="str">
        <f>IF(C16="","",入力フォーム!M5)</f>
        <v/>
      </c>
    </row>
    <row r="17" spans="1:7" ht="35.450000000000003" customHeight="1" x14ac:dyDescent="0.4">
      <c r="A17" s="12" t="str">
        <f>IF(C17="","",入力フォーム!L6)</f>
        <v/>
      </c>
      <c r="B17" s="13" t="str">
        <f>IF(C17="","",識別表2!$M$5&amp;CHAR(10)&amp;識別表2!$F$7&amp;識別表2!$J$7)</f>
        <v/>
      </c>
      <c r="C17" s="13" t="str">
        <f>IF(入力フォーム!O6="","",入力フォーム!O6)</f>
        <v/>
      </c>
      <c r="D17" s="13" t="str">
        <f>IF(C17="","",入力フォーム!P6)</f>
        <v/>
      </c>
      <c r="E17" s="18" t="str">
        <f>IF(C17="","",入力フォーム!Q6+入力フォーム!R6)</f>
        <v/>
      </c>
      <c r="F17" s="18" t="str">
        <f>IF(C17="","",入力フォーム!S6)</f>
        <v/>
      </c>
      <c r="G17" s="89" t="str">
        <f>IF(C17="","",入力フォーム!M6)</f>
        <v/>
      </c>
    </row>
    <row r="18" spans="1:7" ht="34.700000000000003" customHeight="1" x14ac:dyDescent="0.4">
      <c r="A18" s="12" t="str">
        <f>IF(C18="","",入力フォーム!L7)</f>
        <v/>
      </c>
      <c r="B18" s="13" t="str">
        <f>IF(C18="","",識別表3!$M$5&amp;CHAR(10)&amp;識別表3!$F$7&amp;識別表3!$J$7)</f>
        <v/>
      </c>
      <c r="C18" s="13" t="str">
        <f>IF(入力フォーム!O7="","",入力フォーム!O7)</f>
        <v/>
      </c>
      <c r="D18" s="13" t="str">
        <f>IF(C18="","",入力フォーム!P7)</f>
        <v/>
      </c>
      <c r="E18" s="18" t="str">
        <f>IF(C18="","",入力フォーム!Q7+入力フォーム!R7)</f>
        <v/>
      </c>
      <c r="F18" s="18" t="str">
        <f>IF(C18="","",入力フォーム!S7)</f>
        <v/>
      </c>
      <c r="G18" s="89" t="str">
        <f>IF(C18="","",入力フォーム!M7)</f>
        <v/>
      </c>
    </row>
    <row r="19" spans="1:7" ht="35.450000000000003" customHeight="1" x14ac:dyDescent="0.4">
      <c r="A19" s="12" t="str">
        <f>IF(C19="","",入力フォーム!L8)</f>
        <v/>
      </c>
      <c r="B19" s="13" t="str">
        <f>IF(C19="","",識別表4!$M$5&amp;CHAR(10)&amp;識別表4!$F$7&amp;識別表4!$J$7)</f>
        <v/>
      </c>
      <c r="C19" s="13" t="str">
        <f>IF(入力フォーム!O8="","",入力フォーム!O8)</f>
        <v/>
      </c>
      <c r="D19" s="13" t="str">
        <f>IF(C19="","",入力フォーム!P8)</f>
        <v/>
      </c>
      <c r="E19" s="18" t="str">
        <f>IF(C19="","",入力フォーム!Q8+入力フォーム!R8)</f>
        <v/>
      </c>
      <c r="F19" s="18" t="str">
        <f>IF(C19="","",入力フォーム!S8)</f>
        <v/>
      </c>
      <c r="G19" s="89" t="str">
        <f>IF(C19="","",入力フォーム!M8)</f>
        <v/>
      </c>
    </row>
    <row r="20" spans="1:7" ht="34.700000000000003" customHeight="1" x14ac:dyDescent="0.4">
      <c r="A20" s="12" t="str">
        <f>IF(C20="","",入力フォーム!L9)</f>
        <v/>
      </c>
      <c r="B20" s="13" t="str">
        <f>IF(C20="","",識別表5!$M$5&amp;CHAR(10)&amp;識別表5!$F$7&amp;識別表5!$J$7)</f>
        <v/>
      </c>
      <c r="C20" s="13" t="str">
        <f>IF(入力フォーム!O9="","",入力フォーム!O9)</f>
        <v/>
      </c>
      <c r="D20" s="13" t="str">
        <f>IF(C20="","",入力フォーム!P9)</f>
        <v/>
      </c>
      <c r="E20" s="18" t="str">
        <f>IF(C20="","",入力フォーム!Q9+入力フォーム!R9)</f>
        <v/>
      </c>
      <c r="F20" s="18" t="str">
        <f>IF(C20="","",入力フォーム!S9)</f>
        <v/>
      </c>
      <c r="G20" s="89" t="str">
        <f>IF(C20="","",入力フォーム!M9)</f>
        <v/>
      </c>
    </row>
    <row r="21" spans="1:7" ht="35.1" customHeight="1" x14ac:dyDescent="0.4">
      <c r="A21" s="303" t="s">
        <v>33</v>
      </c>
      <c r="B21" s="303"/>
      <c r="C21" s="13">
        <f>SUM(C16:C20)</f>
        <v>0</v>
      </c>
      <c r="D21" s="13"/>
      <c r="E21" s="13"/>
      <c r="F21" s="18">
        <f>SUM(F16:F20)</f>
        <v>0</v>
      </c>
      <c r="G21" s="13"/>
    </row>
    <row r="22" spans="1:7" x14ac:dyDescent="0.4">
      <c r="A22" s="4"/>
    </row>
    <row r="23" spans="1:7" ht="26.25" customHeight="1" x14ac:dyDescent="0.4">
      <c r="A23" s="304" t="s">
        <v>34</v>
      </c>
      <c r="B23" s="301"/>
      <c r="C23" s="301"/>
      <c r="D23" s="301"/>
      <c r="E23" s="301"/>
      <c r="F23" s="301"/>
      <c r="G23" s="301"/>
    </row>
    <row r="24" spans="1:7" s="35" customFormat="1" ht="18" customHeight="1" x14ac:dyDescent="0.4">
      <c r="A24" s="36" t="str">
        <f>IF(申請者情報!B12="","",申請者情報!A12&amp;"：")</f>
        <v/>
      </c>
      <c r="B24" s="307" t="str">
        <f>IF(申請者情報!B12="","",申請者情報!B12)</f>
        <v/>
      </c>
      <c r="C24" s="307"/>
      <c r="D24" s="307"/>
      <c r="E24" s="307"/>
      <c r="F24" s="307"/>
      <c r="G24" s="307"/>
    </row>
    <row r="25" spans="1:7" s="35" customFormat="1" ht="18" customHeight="1" x14ac:dyDescent="0.4">
      <c r="A25" s="36" t="str">
        <f>IF(申請者情報!B13="","",申請者情報!A13&amp;"：")</f>
        <v/>
      </c>
      <c r="B25" s="307" t="str">
        <f>IF(申請者情報!B13="","",申請者情報!B13)</f>
        <v/>
      </c>
      <c r="C25" s="307"/>
      <c r="D25" s="307"/>
      <c r="E25" s="307"/>
      <c r="F25" s="307"/>
      <c r="G25" s="307"/>
    </row>
    <row r="26" spans="1:7" ht="18" customHeight="1" x14ac:dyDescent="0.4">
      <c r="A26" s="36" t="str">
        <f>IF(申請者情報!B14="","",申請者情報!A14&amp;"：")</f>
        <v/>
      </c>
      <c r="B26" s="308" t="str">
        <f>IF(申請者情報!B14="","",申請者情報!B14)</f>
        <v/>
      </c>
      <c r="C26" s="308"/>
      <c r="D26" s="308"/>
      <c r="E26" s="308"/>
      <c r="F26" s="308"/>
      <c r="G26" s="308"/>
    </row>
    <row r="27" spans="1:7" x14ac:dyDescent="0.4">
      <c r="A27" s="300" t="s">
        <v>29</v>
      </c>
      <c r="B27" s="301"/>
      <c r="C27" s="301"/>
      <c r="D27" s="301"/>
      <c r="E27" s="301"/>
      <c r="F27" s="301"/>
      <c r="G27" s="301"/>
    </row>
    <row r="28" spans="1:7" x14ac:dyDescent="0.4">
      <c r="A28" s="300" t="s">
        <v>35</v>
      </c>
      <c r="B28" s="301"/>
      <c r="C28" s="301"/>
      <c r="D28" s="301"/>
      <c r="E28" s="301"/>
      <c r="F28" s="301"/>
      <c r="G28" s="301"/>
    </row>
    <row r="29" spans="1:7" ht="26.25" customHeight="1" x14ac:dyDescent="0.4">
      <c r="A29" s="305" t="s">
        <v>36</v>
      </c>
      <c r="B29" s="306"/>
      <c r="C29" s="306"/>
      <c r="D29" s="306"/>
      <c r="E29" s="306"/>
      <c r="F29" s="306"/>
      <c r="G29" s="306"/>
    </row>
    <row r="30" spans="1:7" ht="26.25" customHeight="1" x14ac:dyDescent="0.4">
      <c r="A30" s="300" t="s">
        <v>37</v>
      </c>
      <c r="B30" s="301"/>
      <c r="C30" s="301"/>
      <c r="D30" s="301"/>
      <c r="E30" s="301"/>
      <c r="F30" s="301"/>
      <c r="G30" s="301"/>
    </row>
    <row r="31" spans="1:7" ht="26.25" customHeight="1" x14ac:dyDescent="0.4">
      <c r="A31" s="300" t="s">
        <v>38</v>
      </c>
      <c r="B31" s="301"/>
      <c r="C31" s="301"/>
      <c r="D31" s="301"/>
      <c r="E31" s="301"/>
      <c r="F31" s="301"/>
      <c r="G31" s="301"/>
    </row>
    <row r="32" spans="1:7" ht="26.25" customHeight="1" x14ac:dyDescent="0.4">
      <c r="A32" s="31"/>
      <c r="B32" s="32"/>
      <c r="C32" s="32"/>
      <c r="D32" s="32"/>
      <c r="E32" s="32"/>
      <c r="F32" s="32"/>
      <c r="G32" s="32"/>
    </row>
  </sheetData>
  <sheetProtection password="E95D" sheet="1" selectLockedCells="1"/>
  <mergeCells count="24">
    <mergeCell ref="B25:G25"/>
    <mergeCell ref="B26:G26"/>
    <mergeCell ref="A1:G1"/>
    <mergeCell ref="A2:G2"/>
    <mergeCell ref="A3:G3"/>
    <mergeCell ref="A4:G4"/>
    <mergeCell ref="A6:D6"/>
    <mergeCell ref="E6:G6"/>
    <mergeCell ref="A31:G31"/>
    <mergeCell ref="E7:G7"/>
    <mergeCell ref="A21:B21"/>
    <mergeCell ref="A23:G23"/>
    <mergeCell ref="A27:G27"/>
    <mergeCell ref="A28:G28"/>
    <mergeCell ref="A29:G29"/>
    <mergeCell ref="A30:G30"/>
    <mergeCell ref="A10:G10"/>
    <mergeCell ref="A12:G12"/>
    <mergeCell ref="A13:A15"/>
    <mergeCell ref="C13:C15"/>
    <mergeCell ref="F13:F15"/>
    <mergeCell ref="G13:G15"/>
    <mergeCell ref="E8:G8"/>
    <mergeCell ref="B24:G24"/>
  </mergeCells>
  <phoneticPr fontId="1"/>
  <pageMargins left="0.94488188976377963" right="0.74803149606299213" top="0.98425196850393704" bottom="0.98425196850393704" header="0.51181102362204722" footer="0.51181102362204722"/>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I76"/>
  <sheetViews>
    <sheetView zoomScaleNormal="100" workbookViewId="0"/>
  </sheetViews>
  <sheetFormatPr defaultRowHeight="18.75" x14ac:dyDescent="0.4"/>
  <cols>
    <col min="1" max="2" width="9" style="40" bestFit="1" customWidth="1"/>
    <col min="3" max="3" width="7.125" style="40" bestFit="1" customWidth="1"/>
    <col min="4" max="5" width="13" bestFit="1" customWidth="1"/>
    <col min="6" max="6" width="13" style="42" customWidth="1"/>
    <col min="7" max="7" width="15.875" customWidth="1"/>
    <col min="8" max="8" width="11.625" style="19" customWidth="1"/>
    <col min="9" max="9" width="9.375" customWidth="1"/>
    <col min="10" max="10" width="10.625" customWidth="1"/>
    <col min="11" max="11" width="10.625" style="95" customWidth="1"/>
    <col min="12" max="12" width="11.625" customWidth="1"/>
    <col min="13" max="13" width="10.875" customWidth="1"/>
    <col min="14" max="14" width="10.875" style="22" customWidth="1"/>
    <col min="15" max="15" width="11.875" customWidth="1"/>
    <col min="16" max="20" width="10.875" style="40" customWidth="1"/>
    <col min="21" max="21" width="11.375" style="40" bestFit="1" customWidth="1"/>
    <col min="25" max="25" width="12.375" style="25" bestFit="1" customWidth="1"/>
    <col min="46" max="47" width="9" style="91"/>
    <col min="48" max="49" width="9" style="70"/>
    <col min="50" max="50" width="10.875" style="70" bestFit="1" customWidth="1"/>
    <col min="51" max="51" width="9" style="70"/>
    <col min="52" max="52" width="10.875" style="70" bestFit="1" customWidth="1"/>
    <col min="53" max="53" width="19.25" style="70" bestFit="1" customWidth="1"/>
    <col min="54" max="54" width="9" style="70"/>
    <col min="55" max="55" width="10.875" style="70" bestFit="1" customWidth="1"/>
    <col min="56" max="56" width="18.125" style="70" bestFit="1" customWidth="1"/>
    <col min="57" max="57" width="9" style="70"/>
    <col min="58" max="58" width="27.75" style="70" bestFit="1" customWidth="1"/>
    <col min="59" max="59" width="7" style="70" bestFit="1" customWidth="1"/>
    <col min="60" max="60" width="9" style="70"/>
    <col min="61" max="61" width="11" bestFit="1" customWidth="1"/>
  </cols>
  <sheetData>
    <row r="1" spans="1:61" x14ac:dyDescent="0.4">
      <c r="A1" s="40" t="s">
        <v>69</v>
      </c>
      <c r="E1" s="41"/>
      <c r="F1" s="43"/>
      <c r="G1" s="41"/>
      <c r="I1" s="41"/>
      <c r="V1" s="47"/>
      <c r="W1" s="47"/>
      <c r="X1" s="47"/>
      <c r="Y1" s="47"/>
      <c r="Z1" s="47"/>
    </row>
    <row r="2" spans="1:61" s="47" customFormat="1" x14ac:dyDescent="0.4">
      <c r="A2" s="96" t="s">
        <v>71</v>
      </c>
      <c r="B2" s="96"/>
      <c r="C2" s="96"/>
      <c r="D2" s="96"/>
      <c r="E2" s="96"/>
      <c r="F2" s="96"/>
      <c r="G2" s="96"/>
      <c r="H2" s="96"/>
      <c r="I2" s="96"/>
      <c r="J2" s="96"/>
      <c r="K2" s="96"/>
      <c r="L2" s="96"/>
      <c r="M2" s="96"/>
      <c r="N2" s="96"/>
      <c r="O2" s="96"/>
      <c r="P2" s="96"/>
      <c r="Q2" s="96"/>
      <c r="R2" s="96"/>
      <c r="S2" s="96"/>
      <c r="T2" s="96"/>
      <c r="U2" s="96"/>
      <c r="V2" s="323" t="s">
        <v>72</v>
      </c>
      <c r="W2" s="324"/>
      <c r="X2" s="324"/>
      <c r="Y2" s="324"/>
      <c r="Z2" s="324"/>
      <c r="AA2" s="324"/>
      <c r="AB2" s="324"/>
      <c r="AC2" s="324"/>
      <c r="AD2" s="324"/>
      <c r="AE2" s="324"/>
      <c r="AF2" s="324"/>
      <c r="AG2" s="324"/>
      <c r="AH2" s="324"/>
      <c r="AI2" s="324"/>
      <c r="AJ2" s="324"/>
      <c r="AK2" s="324"/>
      <c r="AL2" s="324"/>
      <c r="AM2" s="324"/>
      <c r="AN2" s="324"/>
      <c r="AO2" s="324"/>
      <c r="AP2" s="324"/>
      <c r="AQ2" s="324"/>
      <c r="AT2" s="91"/>
      <c r="AU2" s="91"/>
      <c r="AV2" s="70"/>
      <c r="AW2" s="70"/>
      <c r="AX2" s="70"/>
      <c r="AY2" s="70"/>
      <c r="AZ2" s="70"/>
      <c r="BA2" s="70"/>
      <c r="BB2" s="70"/>
      <c r="BC2" s="70"/>
      <c r="BD2" s="70"/>
      <c r="BE2" s="70"/>
      <c r="BF2" s="70"/>
      <c r="BG2" s="70"/>
      <c r="BH2" s="70"/>
    </row>
    <row r="3" spans="1:61" s="47" customFormat="1" x14ac:dyDescent="0.4">
      <c r="A3" s="321" t="s">
        <v>40</v>
      </c>
      <c r="B3" s="263" t="s">
        <v>73</v>
      </c>
      <c r="C3" s="263" t="s">
        <v>67</v>
      </c>
      <c r="D3" s="263" t="s">
        <v>1</v>
      </c>
      <c r="E3" s="263" t="s">
        <v>68</v>
      </c>
      <c r="F3" s="263" t="s">
        <v>74</v>
      </c>
      <c r="G3" s="317" t="s">
        <v>75</v>
      </c>
      <c r="H3" s="263" t="s">
        <v>76</v>
      </c>
      <c r="I3" s="263" t="s">
        <v>78</v>
      </c>
      <c r="J3" s="263" t="s">
        <v>79</v>
      </c>
      <c r="K3" s="321" t="s">
        <v>228</v>
      </c>
      <c r="L3" s="263" t="s">
        <v>80</v>
      </c>
      <c r="M3" s="263" t="s">
        <v>81</v>
      </c>
      <c r="N3" s="263" t="s">
        <v>82</v>
      </c>
      <c r="O3" s="320" t="s">
        <v>77</v>
      </c>
      <c r="P3" s="263" t="s">
        <v>83</v>
      </c>
      <c r="Q3" s="263" t="s">
        <v>84</v>
      </c>
      <c r="R3" s="263" t="s">
        <v>85</v>
      </c>
      <c r="S3" s="263" t="s">
        <v>20</v>
      </c>
      <c r="T3" s="263" t="s">
        <v>86</v>
      </c>
      <c r="U3" s="263" t="s">
        <v>87</v>
      </c>
      <c r="V3" s="318" t="s">
        <v>88</v>
      </c>
      <c r="W3" s="319" t="s">
        <v>14</v>
      </c>
      <c r="X3" s="320" t="s">
        <v>12</v>
      </c>
      <c r="Y3" s="321" t="s">
        <v>89</v>
      </c>
      <c r="Z3" s="263" t="s">
        <v>90</v>
      </c>
      <c r="AA3" s="263"/>
      <c r="AB3" s="263"/>
      <c r="AC3" s="263"/>
      <c r="AD3" s="263"/>
      <c r="AE3" s="263"/>
      <c r="AF3" s="263"/>
      <c r="AG3" s="263"/>
      <c r="AH3" s="263"/>
      <c r="AI3" s="263"/>
      <c r="AJ3" s="263" t="s">
        <v>91</v>
      </c>
      <c r="AK3" s="263" t="s">
        <v>92</v>
      </c>
      <c r="AL3" s="263" t="s">
        <v>93</v>
      </c>
      <c r="AM3" s="315" t="s">
        <v>94</v>
      </c>
      <c r="AN3" s="315" t="s">
        <v>95</v>
      </c>
      <c r="AO3" s="315" t="s">
        <v>96</v>
      </c>
      <c r="AP3" s="317" t="s">
        <v>229</v>
      </c>
      <c r="AQ3" s="263" t="s">
        <v>97</v>
      </c>
      <c r="AT3" s="91"/>
      <c r="AU3" s="91"/>
      <c r="AV3" s="70"/>
      <c r="AW3" s="70"/>
      <c r="AX3" s="70"/>
      <c r="AY3" s="70"/>
      <c r="AZ3" s="70"/>
      <c r="BA3" s="70"/>
      <c r="BB3" s="70"/>
      <c r="BC3" s="70"/>
      <c r="BD3" s="70"/>
      <c r="BE3" s="70"/>
      <c r="BF3" s="70"/>
      <c r="BG3" s="70"/>
      <c r="BH3" s="70"/>
    </row>
    <row r="4" spans="1:61" s="47" customFormat="1" x14ac:dyDescent="0.4">
      <c r="A4" s="322"/>
      <c r="B4" s="263"/>
      <c r="C4" s="263"/>
      <c r="D4" s="263"/>
      <c r="E4" s="263"/>
      <c r="F4" s="263"/>
      <c r="G4" s="263"/>
      <c r="H4" s="263"/>
      <c r="I4" s="263"/>
      <c r="J4" s="263"/>
      <c r="K4" s="322"/>
      <c r="L4" s="263"/>
      <c r="M4" s="263"/>
      <c r="N4" s="263"/>
      <c r="O4" s="320"/>
      <c r="P4" s="263"/>
      <c r="Q4" s="263"/>
      <c r="R4" s="263"/>
      <c r="S4" s="263"/>
      <c r="T4" s="263"/>
      <c r="U4" s="263"/>
      <c r="V4" s="318"/>
      <c r="W4" s="319"/>
      <c r="X4" s="320"/>
      <c r="Y4" s="322"/>
      <c r="Z4" s="49" t="s">
        <v>98</v>
      </c>
      <c r="AA4" s="50" t="s">
        <v>99</v>
      </c>
      <c r="AB4" s="50" t="s">
        <v>100</v>
      </c>
      <c r="AC4" s="50" t="s">
        <v>101</v>
      </c>
      <c r="AD4" s="50" t="s">
        <v>102</v>
      </c>
      <c r="AE4" s="50" t="s">
        <v>103</v>
      </c>
      <c r="AF4" s="50" t="s">
        <v>104</v>
      </c>
      <c r="AG4" s="50" t="s">
        <v>105</v>
      </c>
      <c r="AH4" s="50" t="s">
        <v>106</v>
      </c>
      <c r="AI4" s="51" t="s">
        <v>107</v>
      </c>
      <c r="AJ4" s="263"/>
      <c r="AK4" s="263"/>
      <c r="AL4" s="263"/>
      <c r="AM4" s="316"/>
      <c r="AN4" s="316"/>
      <c r="AO4" s="316"/>
      <c r="AP4" s="263"/>
      <c r="AQ4" s="263"/>
      <c r="AT4" s="91"/>
      <c r="AU4" s="91"/>
      <c r="AV4" s="70"/>
      <c r="AW4" s="70"/>
      <c r="AX4" s="70"/>
      <c r="AY4" s="70"/>
      <c r="AZ4" s="70"/>
      <c r="BA4" s="70"/>
      <c r="BB4" s="70"/>
      <c r="BC4" s="70"/>
      <c r="BD4" s="70"/>
      <c r="BE4" s="70"/>
      <c r="BF4" s="70"/>
      <c r="BG4" s="70"/>
      <c r="BH4" s="70"/>
    </row>
    <row r="5" spans="1:61" x14ac:dyDescent="0.4">
      <c r="A5" s="52" t="str">
        <f>IF(O5="","","検定")</f>
        <v/>
      </c>
      <c r="B5" s="3"/>
      <c r="C5" s="3" t="str">
        <f>IF(O5="","",1)</f>
        <v/>
      </c>
      <c r="D5" s="82" t="str">
        <f>IF(O5="","",IF(申請者情報!$C$2="","",申請者情報!$C$2))</f>
        <v/>
      </c>
      <c r="E5" s="3" t="str">
        <f>IF(O5="","",申請者情報!$C$3&amp;"　"&amp;申請者情報!$C$4)</f>
        <v/>
      </c>
      <c r="F5" s="92"/>
      <c r="G5" s="92"/>
      <c r="H5" s="92"/>
      <c r="I5" s="92"/>
      <c r="J5" s="3"/>
      <c r="K5" s="3"/>
      <c r="L5" s="17" t="str">
        <f>IF(O5="","",識別表1!$C$4)</f>
        <v/>
      </c>
      <c r="M5" s="57" t="str">
        <f>IF(O5="","",識別表1!$H$4)</f>
        <v/>
      </c>
      <c r="N5" s="57" t="str">
        <f>IF(O5="","",識別表1!$M$4)</f>
        <v/>
      </c>
      <c r="O5" s="3" t="str">
        <f>IF(識別表1!$R$4=0,"",識別表1!$R$4)</f>
        <v/>
      </c>
      <c r="P5" s="14" t="str">
        <f>IF(O5="","",識別表1!$R$3)</f>
        <v/>
      </c>
      <c r="Q5" s="79" t="str">
        <f>IF(O5="","",VLOOKUP(識別表1!$C$4&amp;識別表1!$M$4,$BF$14:$BG$43,2,0))</f>
        <v/>
      </c>
      <c r="R5" s="100" t="str">
        <f>IF(O5="","",IF(識別表1!$R$6="高精度",Q5,0))</f>
        <v/>
      </c>
      <c r="S5" s="83" t="str">
        <f>IF(O5="","",O5*(Q5+R5))</f>
        <v/>
      </c>
      <c r="T5" s="3"/>
      <c r="U5" s="80" t="str">
        <f>IF(OR(O5="",申請者情報!$B$14=""),"",申請者情報!$B$14)</f>
        <v/>
      </c>
      <c r="V5" s="90" t="str">
        <f>IF(O5="","","質量圧力計担当")</f>
        <v/>
      </c>
      <c r="W5" s="81" t="str">
        <f>IF(OR(O5="",識別表1!$E$22=""),"",識別表1!$E$22)</f>
        <v/>
      </c>
      <c r="X5" s="56" t="str">
        <f>IF(O5="","",O5)</f>
        <v/>
      </c>
      <c r="Y5" s="56">
        <f>SUM(Z5:AI5)</f>
        <v>0</v>
      </c>
      <c r="Z5" s="3">
        <f>識別表1!$N$24</f>
        <v>0</v>
      </c>
      <c r="AA5" s="3">
        <f>識別表1!$N$25</f>
        <v>0</v>
      </c>
      <c r="AB5" s="3">
        <f>識別表1!$N$26</f>
        <v>0</v>
      </c>
      <c r="AC5" s="3">
        <f>識別表1!$S$24</f>
        <v>0</v>
      </c>
      <c r="AD5" s="3">
        <f>識別表1!$S$25</f>
        <v>0</v>
      </c>
      <c r="AE5" s="3">
        <f>識別表1!$S$26</f>
        <v>0</v>
      </c>
      <c r="AF5" s="92"/>
      <c r="AG5" s="92"/>
      <c r="AH5" s="92"/>
      <c r="AI5" s="92"/>
      <c r="AJ5" s="3"/>
      <c r="AK5" s="3"/>
      <c r="AL5" s="3"/>
      <c r="AM5" s="92"/>
      <c r="AN5" s="92"/>
      <c r="AO5" s="92"/>
      <c r="AP5" s="92"/>
      <c r="AQ5" s="3" t="str">
        <f>識別表1!$R$6</f>
        <v/>
      </c>
    </row>
    <row r="6" spans="1:61" s="68" customFormat="1" x14ac:dyDescent="0.4">
      <c r="A6" s="52" t="str">
        <f>IF(O6="","","検定")</f>
        <v/>
      </c>
      <c r="B6" s="3"/>
      <c r="C6" s="3" t="str">
        <f>IF(O6="","",2)</f>
        <v/>
      </c>
      <c r="D6" s="82" t="str">
        <f>IF(O6="","",IF(申請者情報!$C$2="","",申請者情報!$C$2))</f>
        <v/>
      </c>
      <c r="E6" s="3" t="str">
        <f>IF(O6="","",申請者情報!$C$3&amp;"　"&amp;申請者情報!$C$4)</f>
        <v/>
      </c>
      <c r="F6" s="92"/>
      <c r="G6" s="92"/>
      <c r="H6" s="92"/>
      <c r="I6" s="92"/>
      <c r="J6" s="3"/>
      <c r="K6" s="3"/>
      <c r="L6" s="17" t="str">
        <f>IF(O6="","",識別表2!$C$4)</f>
        <v/>
      </c>
      <c r="M6" s="57" t="str">
        <f>IF(O6="","",識別表2!$H$4)</f>
        <v/>
      </c>
      <c r="N6" s="57" t="str">
        <f>IF(O6="","",識別表2!$M$4)</f>
        <v/>
      </c>
      <c r="O6" s="3" t="str">
        <f>IF(識別表2!$R$4=0,"",識別表2!$R$4)</f>
        <v/>
      </c>
      <c r="P6" s="66" t="str">
        <f>IF(O6="","",識別表2!$R$3)</f>
        <v/>
      </c>
      <c r="Q6" s="79" t="str">
        <f>IF(O6="","",VLOOKUP(識別表2!$C$4&amp;識別表2!$M$4,$BF$14:$BG$43,2,0))</f>
        <v/>
      </c>
      <c r="R6" s="100" t="str">
        <f>IF(O6="","",IF(識別表2!$R$6="高精度",Q6,0))</f>
        <v/>
      </c>
      <c r="S6" s="83" t="str">
        <f t="shared" ref="S6:S9" si="0">IF(O6="","",O6*(Q6+R6))</f>
        <v/>
      </c>
      <c r="T6" s="3"/>
      <c r="U6" s="80" t="str">
        <f>IF(OR(O6="",申請者情報!$B$14=""),"",申請者情報!$B$14)</f>
        <v/>
      </c>
      <c r="V6" s="90" t="str">
        <f>IF(O6="","","質量圧力計担当")</f>
        <v/>
      </c>
      <c r="W6" s="81" t="str">
        <f>IF(OR(O6="",識別表2!$E$22=""),"",識別表2!$E$22)</f>
        <v/>
      </c>
      <c r="X6" s="56" t="str">
        <f>IF(O6="","",O6)</f>
        <v/>
      </c>
      <c r="Y6" s="56">
        <f>SUM(Z6:AI6)</f>
        <v>0</v>
      </c>
      <c r="Z6" s="3">
        <f>識別表2!$N$24</f>
        <v>0</v>
      </c>
      <c r="AA6" s="3">
        <f>識別表2!$N$25</f>
        <v>0</v>
      </c>
      <c r="AB6" s="3">
        <f>識別表2!$N$26</f>
        <v>0</v>
      </c>
      <c r="AC6" s="3">
        <f>識別表2!$S$24</f>
        <v>0</v>
      </c>
      <c r="AD6" s="3">
        <f>識別表2!$S$25</f>
        <v>0</v>
      </c>
      <c r="AE6" s="3">
        <f>識別表2!$S$26</f>
        <v>0</v>
      </c>
      <c r="AF6" s="92"/>
      <c r="AG6" s="92"/>
      <c r="AH6" s="92"/>
      <c r="AI6" s="92"/>
      <c r="AJ6" s="3"/>
      <c r="AK6" s="3"/>
      <c r="AL6" s="3"/>
      <c r="AM6" s="92"/>
      <c r="AN6" s="92"/>
      <c r="AO6" s="92"/>
      <c r="AP6" s="92"/>
      <c r="AQ6" s="3" t="str">
        <f>識別表2!$R$6</f>
        <v/>
      </c>
      <c r="AT6" s="91"/>
      <c r="AU6" s="91"/>
      <c r="AV6" s="70"/>
      <c r="AW6" s="70"/>
      <c r="AX6" s="70"/>
      <c r="AY6" s="70"/>
      <c r="AZ6" s="70"/>
      <c r="BA6" s="70"/>
      <c r="BB6" s="70"/>
      <c r="BC6" s="70"/>
      <c r="BD6" s="70"/>
      <c r="BE6" s="70"/>
      <c r="BF6" s="70"/>
      <c r="BG6" s="70"/>
      <c r="BH6" s="70"/>
    </row>
    <row r="7" spans="1:61" s="68" customFormat="1" x14ac:dyDescent="0.4">
      <c r="A7" s="52" t="str">
        <f>IF(O7="","","検定")</f>
        <v/>
      </c>
      <c r="B7" s="3"/>
      <c r="C7" s="3" t="str">
        <f>IF(O7="","",3)</f>
        <v/>
      </c>
      <c r="D7" s="82" t="str">
        <f>IF(O7="","",IF(申請者情報!$C$2="","",申請者情報!$C$2))</f>
        <v/>
      </c>
      <c r="E7" s="3" t="str">
        <f>IF(O7="","",申請者情報!$C$3&amp;"　"&amp;申請者情報!$C$4)</f>
        <v/>
      </c>
      <c r="F7" s="92"/>
      <c r="G7" s="92"/>
      <c r="H7" s="92"/>
      <c r="I7" s="92"/>
      <c r="J7" s="3"/>
      <c r="K7" s="3"/>
      <c r="L7" s="17" t="str">
        <f>IF(O7="","",識別表3!$C$4)</f>
        <v/>
      </c>
      <c r="M7" s="57" t="str">
        <f>IF(O7="","",識別表3!$H$4)</f>
        <v/>
      </c>
      <c r="N7" s="57" t="str">
        <f>IF(O7="","",識別表3!$M$4)</f>
        <v/>
      </c>
      <c r="O7" s="3" t="str">
        <f>IF(識別表3!$R$4=0,"",識別表3!$R$4)</f>
        <v/>
      </c>
      <c r="P7" s="66" t="str">
        <f>IF(O7="","",識別表3!$R$3)</f>
        <v/>
      </c>
      <c r="Q7" s="79" t="str">
        <f>IF(O7="","",VLOOKUP(識別表3!$C$4&amp;識別表3!$M$4,$BF$14:$BG$43,2,0))</f>
        <v/>
      </c>
      <c r="R7" s="100" t="str">
        <f>IF(O7="","",IF(識別表3!$R$6="高精度",Q7,0))</f>
        <v/>
      </c>
      <c r="S7" s="83" t="str">
        <f t="shared" si="0"/>
        <v/>
      </c>
      <c r="T7" s="3"/>
      <c r="U7" s="80" t="str">
        <f>IF(OR(O7="",申請者情報!$B$14=""),"",申請者情報!$B$14)</f>
        <v/>
      </c>
      <c r="V7" s="90" t="str">
        <f>IF(O7="","","質量圧力計担当")</f>
        <v/>
      </c>
      <c r="W7" s="81" t="str">
        <f>IF(OR(O7="",識別表3!$E$22=""),"",識別表3!$E$22)</f>
        <v/>
      </c>
      <c r="X7" s="56" t="str">
        <f>IF(O7="","",O7)</f>
        <v/>
      </c>
      <c r="Y7" s="56">
        <f>SUM(Z7:AI7)</f>
        <v>0</v>
      </c>
      <c r="Z7" s="3">
        <f>識別表3!$N$24</f>
        <v>0</v>
      </c>
      <c r="AA7" s="3">
        <f>識別表3!$N$25</f>
        <v>0</v>
      </c>
      <c r="AB7" s="3">
        <f>識別表3!$N$26</f>
        <v>0</v>
      </c>
      <c r="AC7" s="3">
        <f>識別表3!$S$24</f>
        <v>0</v>
      </c>
      <c r="AD7" s="3">
        <f>識別表3!$S$25</f>
        <v>0</v>
      </c>
      <c r="AE7" s="3">
        <f>識別表3!$S$26</f>
        <v>0</v>
      </c>
      <c r="AF7" s="92"/>
      <c r="AG7" s="92"/>
      <c r="AH7" s="92"/>
      <c r="AI7" s="92"/>
      <c r="AJ7" s="3"/>
      <c r="AK7" s="3"/>
      <c r="AL7" s="3"/>
      <c r="AM7" s="92"/>
      <c r="AN7" s="92"/>
      <c r="AO7" s="92"/>
      <c r="AP7" s="92"/>
      <c r="AQ7" s="3" t="str">
        <f>識別表3!$R$6</f>
        <v/>
      </c>
      <c r="AT7" s="91"/>
      <c r="AU7" s="91"/>
      <c r="AV7" s="70"/>
      <c r="AW7" s="70"/>
      <c r="AX7" s="70"/>
      <c r="AY7" s="70"/>
      <c r="AZ7" s="70"/>
      <c r="BA7" s="70"/>
      <c r="BB7" s="70"/>
      <c r="BC7" s="70"/>
      <c r="BD7" s="70"/>
      <c r="BE7" s="70"/>
      <c r="BF7" s="70"/>
      <c r="BG7" s="70"/>
      <c r="BH7" s="70"/>
    </row>
    <row r="8" spans="1:61" s="68" customFormat="1" x14ac:dyDescent="0.4">
      <c r="A8" s="52" t="str">
        <f>IF(O8="","","検定")</f>
        <v/>
      </c>
      <c r="B8" s="3"/>
      <c r="C8" s="3" t="str">
        <f>IF(O8="","",4)</f>
        <v/>
      </c>
      <c r="D8" s="82" t="str">
        <f>IF(O8="","",IF(申請者情報!$C$2="","",申請者情報!$C$2))</f>
        <v/>
      </c>
      <c r="E8" s="3" t="str">
        <f>IF(O8="","",申請者情報!$C$3&amp;"　"&amp;申請者情報!$C$4)</f>
        <v/>
      </c>
      <c r="F8" s="92"/>
      <c r="G8" s="92"/>
      <c r="H8" s="92"/>
      <c r="I8" s="92"/>
      <c r="J8" s="3"/>
      <c r="K8" s="3"/>
      <c r="L8" s="17" t="str">
        <f>IF(O8="","",識別表4!$C$4)</f>
        <v/>
      </c>
      <c r="M8" s="57" t="str">
        <f>IF(O8="","",識別表4!$H$4)</f>
        <v/>
      </c>
      <c r="N8" s="57" t="str">
        <f>IF(O8="","",識別表4!$M$4)</f>
        <v/>
      </c>
      <c r="O8" s="3" t="str">
        <f>IF(識別表4!$R$4=0,"",識別表4!$R$4)</f>
        <v/>
      </c>
      <c r="P8" s="66" t="str">
        <f>IF(O8="","",識別表4!$R$3)</f>
        <v/>
      </c>
      <c r="Q8" s="79" t="str">
        <f>IF(O8="","",VLOOKUP(識別表4!$C$4&amp;識別表4!$M$4,$BF$14:$BG$43,2,0))</f>
        <v/>
      </c>
      <c r="R8" s="100" t="str">
        <f>IF(O8="","",IF(識別表4!$R$6="高精度",Q8,0))</f>
        <v/>
      </c>
      <c r="S8" s="83" t="str">
        <f t="shared" si="0"/>
        <v/>
      </c>
      <c r="T8" s="3"/>
      <c r="U8" s="80" t="str">
        <f>IF(OR(O8="",申請者情報!$B$14=""),"",申請者情報!$B$14)</f>
        <v/>
      </c>
      <c r="V8" s="90" t="str">
        <f>IF(O8="","","質量圧力計担当")</f>
        <v/>
      </c>
      <c r="W8" s="81" t="str">
        <f>IF(OR(O8="",識別表4!$E$22=""),"",識別表4!$E$22)</f>
        <v/>
      </c>
      <c r="X8" s="56" t="str">
        <f>IF(O8="","",O8)</f>
        <v/>
      </c>
      <c r="Y8" s="56">
        <f>SUM(Z8:AI8)</f>
        <v>0</v>
      </c>
      <c r="Z8" s="3">
        <f>識別表4!$N$24</f>
        <v>0</v>
      </c>
      <c r="AA8" s="3">
        <f>識別表4!$N$25</f>
        <v>0</v>
      </c>
      <c r="AB8" s="3">
        <f>識別表4!$N$26</f>
        <v>0</v>
      </c>
      <c r="AC8" s="3">
        <f>識別表4!$S$24</f>
        <v>0</v>
      </c>
      <c r="AD8" s="3">
        <f>識別表4!$S$25</f>
        <v>0</v>
      </c>
      <c r="AE8" s="3">
        <f>識別表4!$S$26</f>
        <v>0</v>
      </c>
      <c r="AF8" s="92"/>
      <c r="AG8" s="92"/>
      <c r="AH8" s="92"/>
      <c r="AI8" s="92"/>
      <c r="AJ8" s="3"/>
      <c r="AK8" s="3"/>
      <c r="AL8" s="3"/>
      <c r="AM8" s="92"/>
      <c r="AN8" s="92"/>
      <c r="AO8" s="92"/>
      <c r="AP8" s="92"/>
      <c r="AQ8" s="3" t="str">
        <f>識別表4!$R$6</f>
        <v/>
      </c>
      <c r="AT8" s="91"/>
      <c r="AU8" s="91"/>
      <c r="AV8" s="70"/>
      <c r="AW8" s="70"/>
      <c r="AX8" s="70"/>
      <c r="AY8" s="70"/>
      <c r="AZ8" s="70"/>
      <c r="BA8" s="70"/>
      <c r="BB8" s="70"/>
      <c r="BC8" s="70"/>
      <c r="BD8" s="70"/>
      <c r="BE8" s="70"/>
      <c r="BF8" s="70"/>
      <c r="BG8" s="70"/>
      <c r="BH8" s="70"/>
    </row>
    <row r="9" spans="1:61" s="68" customFormat="1" x14ac:dyDescent="0.4">
      <c r="A9" s="52" t="str">
        <f>IF(O9="","","検定")</f>
        <v/>
      </c>
      <c r="B9" s="3"/>
      <c r="C9" s="3" t="str">
        <f>IF(O9="","",5)</f>
        <v/>
      </c>
      <c r="D9" s="82" t="str">
        <f>IF(O9="","",IF(申請者情報!$C$2="","",申請者情報!$C$2))</f>
        <v/>
      </c>
      <c r="E9" s="3" t="str">
        <f>IF(O9="","",申請者情報!$C$3&amp;"　"&amp;申請者情報!$C$4)</f>
        <v/>
      </c>
      <c r="F9" s="92"/>
      <c r="G9" s="92"/>
      <c r="H9" s="92"/>
      <c r="I9" s="92"/>
      <c r="J9" s="3"/>
      <c r="K9" s="3"/>
      <c r="L9" s="17" t="str">
        <f>IF(O9="","",識別表5!$C$4)</f>
        <v/>
      </c>
      <c r="M9" s="57" t="str">
        <f>IF(O9="","",識別表5!$H$4)</f>
        <v/>
      </c>
      <c r="N9" s="57" t="str">
        <f>IF(O9="","",識別表5!$M$4)</f>
        <v/>
      </c>
      <c r="O9" s="3" t="str">
        <f>IF(識別表5!$R$4=0,"",識別表5!$R$4)</f>
        <v/>
      </c>
      <c r="P9" s="66" t="str">
        <f>IF(O9="","",識別表5!$R$3)</f>
        <v/>
      </c>
      <c r="Q9" s="79" t="str">
        <f>IF(O9="","",VLOOKUP(識別表5!$C$4&amp;識別表5!$M$4,$BF$14:$BG$43,2,0))</f>
        <v/>
      </c>
      <c r="R9" s="100" t="str">
        <f>IF(O9="","",IF(識別表5!$R$6="高精度",Q9,0))</f>
        <v/>
      </c>
      <c r="S9" s="83" t="str">
        <f t="shared" si="0"/>
        <v/>
      </c>
      <c r="T9" s="3"/>
      <c r="U9" s="80" t="str">
        <f>IF(OR(O9="",申請者情報!$B$14=""),"",申請者情報!$B$14)</f>
        <v/>
      </c>
      <c r="V9" s="90" t="str">
        <f>IF(O9="","","質量圧力計担当")</f>
        <v/>
      </c>
      <c r="W9" s="81" t="str">
        <f>IF(OR(O9="",識別表5!$E$22=""),"",識別表5!$E$22)</f>
        <v/>
      </c>
      <c r="X9" s="56" t="str">
        <f>IF(O9="","",O9)</f>
        <v/>
      </c>
      <c r="Y9" s="56">
        <f>SUM(Z9:AI9)</f>
        <v>0</v>
      </c>
      <c r="Z9" s="3">
        <f>識別表5!$N$24</f>
        <v>0</v>
      </c>
      <c r="AA9" s="3">
        <f>識別表5!$N$25</f>
        <v>0</v>
      </c>
      <c r="AB9" s="3">
        <f>識別表5!$N$26</f>
        <v>0</v>
      </c>
      <c r="AC9" s="3">
        <f>識別表5!$S$24</f>
        <v>0</v>
      </c>
      <c r="AD9" s="3">
        <f>識別表5!$S$25</f>
        <v>0</v>
      </c>
      <c r="AE9" s="3">
        <f>識別表5!$S$26</f>
        <v>0</v>
      </c>
      <c r="AF9" s="92"/>
      <c r="AG9" s="92"/>
      <c r="AH9" s="92"/>
      <c r="AI9" s="92"/>
      <c r="AJ9" s="3"/>
      <c r="AK9" s="3"/>
      <c r="AL9" s="3"/>
      <c r="AM9" s="92"/>
      <c r="AN9" s="92"/>
      <c r="AO9" s="92"/>
      <c r="AP9" s="92"/>
      <c r="AQ9" s="3" t="str">
        <f>識別表5!$R$6</f>
        <v/>
      </c>
      <c r="AT9" s="91"/>
      <c r="AU9" s="91"/>
      <c r="AV9" s="70"/>
      <c r="AW9" s="70"/>
      <c r="AX9" s="70"/>
      <c r="AY9" s="70"/>
      <c r="AZ9" s="70"/>
      <c r="BA9" s="70"/>
      <c r="BB9" s="70"/>
      <c r="BC9" s="70"/>
      <c r="BD9" s="70"/>
      <c r="BE9" s="70"/>
      <c r="BF9" s="70"/>
      <c r="BG9" s="70"/>
      <c r="BH9" s="70"/>
    </row>
    <row r="10" spans="1:61" x14ac:dyDescent="0.4">
      <c r="A10" s="22"/>
      <c r="D10" s="40"/>
      <c r="F10"/>
      <c r="G10" s="42"/>
      <c r="H10"/>
      <c r="N10"/>
      <c r="O10" s="19"/>
      <c r="T10" s="45"/>
      <c r="U10" s="45"/>
      <c r="V10" s="45"/>
      <c r="W10" s="45"/>
      <c r="X10" s="45"/>
      <c r="Y10" s="45"/>
      <c r="Z10" s="46" t="s">
        <v>59</v>
      </c>
      <c r="AA10" s="46" t="s">
        <v>66</v>
      </c>
      <c r="AB10" s="46" t="s">
        <v>61</v>
      </c>
      <c r="AC10" s="46" t="s">
        <v>62</v>
      </c>
      <c r="AD10" s="46" t="s">
        <v>63</v>
      </c>
      <c r="AE10" s="46" t="s">
        <v>64</v>
      </c>
      <c r="AF10" s="45"/>
      <c r="AG10" s="45"/>
      <c r="AH10" s="45"/>
      <c r="AI10" s="45"/>
      <c r="AJ10" s="45"/>
      <c r="AK10" s="45"/>
      <c r="AL10" s="45"/>
      <c r="AM10" s="45"/>
      <c r="AN10" s="45"/>
      <c r="AO10" s="45"/>
      <c r="AP10" s="45"/>
      <c r="AQ10" s="45"/>
      <c r="AR10" s="45"/>
      <c r="AS10" s="45"/>
      <c r="AT10" s="45"/>
      <c r="AU10" s="45"/>
    </row>
    <row r="11" spans="1:61" x14ac:dyDescent="0.4">
      <c r="A11" s="22"/>
      <c r="D11" s="40"/>
      <c r="F11"/>
      <c r="G11" s="42"/>
      <c r="H11"/>
      <c r="N11"/>
      <c r="O11" s="19"/>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row>
    <row r="12" spans="1:61" x14ac:dyDescent="0.4">
      <c r="A12" s="22"/>
      <c r="D12" s="40"/>
      <c r="F12"/>
      <c r="G12" s="42"/>
      <c r="H12"/>
      <c r="N12"/>
      <c r="O12" s="19"/>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row>
    <row r="13" spans="1:61" ht="18.75" customHeight="1" x14ac:dyDescent="0.4">
      <c r="A13" s="22"/>
      <c r="D13" s="40"/>
      <c r="F13"/>
      <c r="G13" s="42"/>
      <c r="H13"/>
      <c r="N13"/>
      <c r="O13" s="19"/>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70" t="s">
        <v>222</v>
      </c>
      <c r="AU13" s="45"/>
      <c r="AV13" s="70" t="s">
        <v>151</v>
      </c>
      <c r="AX13" s="70" t="s">
        <v>153</v>
      </c>
      <c r="AZ13" s="70" t="s">
        <v>150</v>
      </c>
      <c r="BC13" s="70" t="s">
        <v>152</v>
      </c>
      <c r="BF13" s="70" t="s">
        <v>221</v>
      </c>
      <c r="BI13" t="s">
        <v>219</v>
      </c>
    </row>
    <row r="14" spans="1:61" ht="18.75" customHeight="1" x14ac:dyDescent="0.4">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4"/>
      <c r="AT14" s="71" t="s">
        <v>223</v>
      </c>
      <c r="AU14" s="44"/>
      <c r="AV14" s="71" t="s">
        <v>140</v>
      </c>
      <c r="AX14" s="71" t="s">
        <v>225</v>
      </c>
      <c r="AZ14" s="71" t="s">
        <v>225</v>
      </c>
      <c r="BA14" s="71" t="s">
        <v>108</v>
      </c>
      <c r="BC14" s="53" t="s">
        <v>225</v>
      </c>
      <c r="BD14" s="54" t="s">
        <v>116</v>
      </c>
      <c r="BF14" s="84" t="str">
        <f>BC14&amp;BD14</f>
        <v>電気式はかり30kg以下</v>
      </c>
      <c r="BG14" s="72">
        <v>1050</v>
      </c>
      <c r="BI14" s="3" t="s">
        <v>156</v>
      </c>
    </row>
    <row r="15" spans="1:61" ht="18.75" customHeight="1" x14ac:dyDescent="0.4">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4"/>
      <c r="AT15" s="71" t="s">
        <v>224</v>
      </c>
      <c r="AU15" s="44"/>
      <c r="AV15" s="71" t="s">
        <v>141</v>
      </c>
      <c r="AX15" s="71" t="s">
        <v>226</v>
      </c>
      <c r="AZ15" s="71" t="s">
        <v>226</v>
      </c>
      <c r="BA15" s="71" t="s">
        <v>109</v>
      </c>
      <c r="BC15" s="53" t="s">
        <v>225</v>
      </c>
      <c r="BD15" s="54" t="s">
        <v>117</v>
      </c>
      <c r="BF15" s="84" t="str">
        <f t="shared" ref="BF15:BF43" si="1">BC15&amp;BD15</f>
        <v>電気式はかり100kg以下</v>
      </c>
      <c r="BG15" s="72">
        <v>1250</v>
      </c>
      <c r="BI15" s="3" t="s">
        <v>157</v>
      </c>
    </row>
    <row r="16" spans="1:61" ht="18.75" customHeight="1" x14ac:dyDescent="0.4">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V16" s="71" t="s">
        <v>142</v>
      </c>
      <c r="AX16" s="73" t="s">
        <v>227</v>
      </c>
      <c r="AZ16" s="71" t="s">
        <v>226</v>
      </c>
      <c r="BA16" s="71" t="s">
        <v>110</v>
      </c>
      <c r="BC16" s="53" t="s">
        <v>225</v>
      </c>
      <c r="BD16" s="54" t="s">
        <v>121</v>
      </c>
      <c r="BF16" s="84" t="str">
        <f t="shared" si="1"/>
        <v>電気式はかり250kg以下</v>
      </c>
      <c r="BG16" s="72">
        <v>1650</v>
      </c>
      <c r="BI16" s="3" t="s">
        <v>158</v>
      </c>
    </row>
    <row r="17" spans="22:61" ht="18.75" customHeight="1" x14ac:dyDescent="0.4">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V17" s="74" t="s">
        <v>143</v>
      </c>
      <c r="AZ17" s="73" t="s">
        <v>227</v>
      </c>
      <c r="BA17" s="71" t="s">
        <v>111</v>
      </c>
      <c r="BC17" s="53" t="s">
        <v>225</v>
      </c>
      <c r="BD17" s="54" t="s">
        <v>119</v>
      </c>
      <c r="BF17" s="84" t="str">
        <f t="shared" si="1"/>
        <v>電気式はかり500kg以下</v>
      </c>
      <c r="BG17" s="72">
        <v>2050</v>
      </c>
      <c r="BI17" s="3" t="s">
        <v>159</v>
      </c>
    </row>
    <row r="18" spans="22:61" ht="18.75" customHeight="1" x14ac:dyDescent="0.4">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V18" s="74" t="s">
        <v>144</v>
      </c>
      <c r="AZ18" s="73" t="s">
        <v>227</v>
      </c>
      <c r="BA18" s="71" t="s">
        <v>112</v>
      </c>
      <c r="BC18" s="53" t="s">
        <v>225</v>
      </c>
      <c r="BD18" s="54" t="s">
        <v>122</v>
      </c>
      <c r="BF18" s="84" t="str">
        <f t="shared" si="1"/>
        <v>電気式はかり1t以下</v>
      </c>
      <c r="BG18" s="72">
        <v>2350</v>
      </c>
      <c r="BI18" s="3" t="s">
        <v>160</v>
      </c>
    </row>
    <row r="19" spans="22:61" ht="18.75" customHeight="1" x14ac:dyDescent="0.4">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V19" s="74" t="s">
        <v>145</v>
      </c>
      <c r="AZ19" s="73" t="s">
        <v>227</v>
      </c>
      <c r="BA19" s="74" t="s">
        <v>113</v>
      </c>
      <c r="BC19" s="53" t="s">
        <v>225</v>
      </c>
      <c r="BD19" s="54" t="s">
        <v>123</v>
      </c>
      <c r="BF19" s="84" t="str">
        <f t="shared" si="1"/>
        <v>電気式はかり2t以下</v>
      </c>
      <c r="BG19" s="72">
        <v>2450</v>
      </c>
      <c r="BI19" s="3" t="s">
        <v>161</v>
      </c>
    </row>
    <row r="20" spans="22:61" ht="18.75" customHeight="1" x14ac:dyDescent="0.4">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V20" s="74" t="s">
        <v>146</v>
      </c>
      <c r="AZ20" s="73" t="s">
        <v>227</v>
      </c>
      <c r="BA20" s="74" t="s">
        <v>114</v>
      </c>
      <c r="BC20" s="53" t="s">
        <v>225</v>
      </c>
      <c r="BD20" s="54" t="s">
        <v>124</v>
      </c>
      <c r="BF20" s="84" t="str">
        <f t="shared" si="1"/>
        <v>電気式はかり5t以下</v>
      </c>
      <c r="BG20" s="72">
        <v>6150</v>
      </c>
      <c r="BI20" s="3" t="s">
        <v>162</v>
      </c>
    </row>
    <row r="21" spans="22:61" ht="18.75" customHeight="1" x14ac:dyDescent="0.4">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V21" s="74" t="s">
        <v>147</v>
      </c>
      <c r="AZ21" s="73" t="s">
        <v>227</v>
      </c>
      <c r="BA21" s="74" t="s">
        <v>115</v>
      </c>
      <c r="BC21" s="53" t="s">
        <v>225</v>
      </c>
      <c r="BD21" s="54" t="s">
        <v>125</v>
      </c>
      <c r="BF21" s="84" t="str">
        <f t="shared" si="1"/>
        <v>電気式はかり10t以下</v>
      </c>
      <c r="BG21" s="72">
        <v>7750</v>
      </c>
      <c r="BI21" s="3" t="s">
        <v>163</v>
      </c>
    </row>
    <row r="22" spans="22:61" ht="18.75" customHeight="1" x14ac:dyDescent="0.4">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BC22" s="53" t="s">
        <v>225</v>
      </c>
      <c r="BD22" s="54" t="s">
        <v>126</v>
      </c>
      <c r="BF22" s="84" t="str">
        <f t="shared" si="1"/>
        <v>電気式はかり20t以下</v>
      </c>
      <c r="BG22" s="72">
        <v>11400</v>
      </c>
      <c r="BI22" s="3" t="s">
        <v>164</v>
      </c>
    </row>
    <row r="23" spans="22:61" ht="18.75" customHeight="1" x14ac:dyDescent="0.4">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BC23" s="53" t="s">
        <v>225</v>
      </c>
      <c r="BD23" s="54" t="s">
        <v>127</v>
      </c>
      <c r="BF23" s="84" t="str">
        <f t="shared" si="1"/>
        <v>電気式はかり30t以下</v>
      </c>
      <c r="BG23" s="72">
        <v>14150</v>
      </c>
      <c r="BI23" s="3" t="s">
        <v>165</v>
      </c>
    </row>
    <row r="24" spans="22:61" ht="18.75" customHeight="1" x14ac:dyDescent="0.4">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BC24" s="53" t="s">
        <v>225</v>
      </c>
      <c r="BD24" s="54" t="s">
        <v>128</v>
      </c>
      <c r="BF24" s="84" t="str">
        <f t="shared" si="1"/>
        <v>電気式はかり40t以下</v>
      </c>
      <c r="BG24" s="72">
        <v>18900</v>
      </c>
      <c r="BI24" s="3" t="s">
        <v>166</v>
      </c>
    </row>
    <row r="25" spans="22:61" ht="18.75" customHeight="1" x14ac:dyDescent="0.4">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BC25" s="53" t="s">
        <v>225</v>
      </c>
      <c r="BD25" s="54" t="s">
        <v>129</v>
      </c>
      <c r="BF25" s="84" t="str">
        <f t="shared" si="1"/>
        <v>電気式はかり50t以下</v>
      </c>
      <c r="BG25" s="72">
        <v>21300</v>
      </c>
      <c r="BI25" s="3" t="s">
        <v>167</v>
      </c>
    </row>
    <row r="26" spans="22:61" ht="18.75" customHeight="1" thickBot="1" x14ac:dyDescent="0.45">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BC26" s="53" t="s">
        <v>225</v>
      </c>
      <c r="BD26" s="60" t="s">
        <v>130</v>
      </c>
      <c r="BF26" s="85" t="str">
        <f t="shared" si="1"/>
        <v>電気式はかり50tを超えるもの</v>
      </c>
      <c r="BG26" s="75">
        <v>37800</v>
      </c>
      <c r="BI26" s="3" t="s">
        <v>168</v>
      </c>
    </row>
    <row r="27" spans="22:61" ht="18.75" customHeight="1" thickTop="1" x14ac:dyDescent="0.4">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BC27" s="62" t="s">
        <v>226</v>
      </c>
      <c r="BD27" s="63" t="s">
        <v>134</v>
      </c>
      <c r="BF27" s="87" t="str">
        <f t="shared" si="1"/>
        <v>棒・ばね式はかり10kg以下</v>
      </c>
      <c r="BG27" s="76">
        <v>100</v>
      </c>
      <c r="BI27" s="3" t="s">
        <v>169</v>
      </c>
    </row>
    <row r="28" spans="22:61" ht="18.75" customHeight="1" thickBot="1" x14ac:dyDescent="0.45">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BC28" s="64" t="s">
        <v>226</v>
      </c>
      <c r="BD28" s="65" t="s">
        <v>135</v>
      </c>
      <c r="BF28" s="88" t="str">
        <f t="shared" si="1"/>
        <v>棒・ばね式はかり10kgを超えるもの</v>
      </c>
      <c r="BG28" s="77">
        <v>190</v>
      </c>
      <c r="BI28" s="3" t="s">
        <v>170</v>
      </c>
    </row>
    <row r="29" spans="22:61" ht="18.75" customHeight="1" thickTop="1" x14ac:dyDescent="0.4">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BC29" s="55" t="s">
        <v>227</v>
      </c>
      <c r="BD29" s="61" t="s">
        <v>131</v>
      </c>
      <c r="BF29" s="86" t="str">
        <f t="shared" si="1"/>
        <v>機械式はかり5kg以下</v>
      </c>
      <c r="BG29" s="78">
        <v>170</v>
      </c>
      <c r="BI29" s="3" t="s">
        <v>171</v>
      </c>
    </row>
    <row r="30" spans="22:61" ht="18.75" customHeight="1" x14ac:dyDescent="0.4">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BC30" s="53" t="s">
        <v>227</v>
      </c>
      <c r="BD30" s="54" t="s">
        <v>132</v>
      </c>
      <c r="BF30" s="84" t="str">
        <f t="shared" si="1"/>
        <v>機械式はかり20kg以下</v>
      </c>
      <c r="BG30" s="72">
        <v>190</v>
      </c>
      <c r="BI30" s="3" t="s">
        <v>172</v>
      </c>
    </row>
    <row r="31" spans="22:61" ht="18.75" customHeight="1" x14ac:dyDescent="0.4">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BC31" s="53" t="s">
        <v>227</v>
      </c>
      <c r="BD31" s="54" t="s">
        <v>133</v>
      </c>
      <c r="BF31" s="84" t="str">
        <f t="shared" si="1"/>
        <v>機械式はかり50kg以下</v>
      </c>
      <c r="BG31" s="72">
        <v>250</v>
      </c>
      <c r="BI31" s="3" t="s">
        <v>173</v>
      </c>
    </row>
    <row r="32" spans="22:61" ht="18.75" customHeight="1" x14ac:dyDescent="0.4">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BC32" s="53" t="s">
        <v>227</v>
      </c>
      <c r="BD32" s="54" t="s">
        <v>117</v>
      </c>
      <c r="BF32" s="84" t="str">
        <f t="shared" si="1"/>
        <v>機械式はかり100kg以下</v>
      </c>
      <c r="BG32" s="72">
        <v>340</v>
      </c>
      <c r="BI32" s="3" t="s">
        <v>174</v>
      </c>
    </row>
    <row r="33" spans="22:61" ht="18.75" customHeight="1" x14ac:dyDescent="0.4">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BC33" s="53" t="s">
        <v>227</v>
      </c>
      <c r="BD33" s="54" t="s">
        <v>120</v>
      </c>
      <c r="BF33" s="84" t="str">
        <f t="shared" si="1"/>
        <v>機械式はかり250kg以下</v>
      </c>
      <c r="BG33" s="72">
        <v>520</v>
      </c>
      <c r="BI33" s="3" t="s">
        <v>175</v>
      </c>
    </row>
    <row r="34" spans="22:61" ht="18.75" customHeight="1" x14ac:dyDescent="0.4">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BC34" s="53" t="s">
        <v>227</v>
      </c>
      <c r="BD34" s="54" t="s">
        <v>118</v>
      </c>
      <c r="BF34" s="84" t="str">
        <f t="shared" si="1"/>
        <v>機械式はかり500kg以下</v>
      </c>
      <c r="BG34" s="72">
        <v>900</v>
      </c>
      <c r="BI34" s="3" t="s">
        <v>176</v>
      </c>
    </row>
    <row r="35" spans="22:61" ht="18.75" customHeight="1" x14ac:dyDescent="0.4">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BC35" s="53" t="s">
        <v>227</v>
      </c>
      <c r="BD35" s="54" t="s">
        <v>122</v>
      </c>
      <c r="BF35" s="84" t="str">
        <f t="shared" si="1"/>
        <v>機械式はかり1t以下</v>
      </c>
      <c r="BG35" s="72">
        <v>1550</v>
      </c>
      <c r="BI35" s="3" t="s">
        <v>177</v>
      </c>
    </row>
    <row r="36" spans="22:61" ht="18.75" customHeight="1" x14ac:dyDescent="0.4">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BC36" s="53" t="s">
        <v>227</v>
      </c>
      <c r="BD36" s="54" t="s">
        <v>123</v>
      </c>
      <c r="BF36" s="84" t="str">
        <f t="shared" si="1"/>
        <v>機械式はかり2t以下</v>
      </c>
      <c r="BG36" s="72">
        <v>2450</v>
      </c>
      <c r="BI36" s="3" t="s">
        <v>178</v>
      </c>
    </row>
    <row r="37" spans="22:61" ht="18.75" customHeight="1" x14ac:dyDescent="0.4">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BC37" s="53" t="s">
        <v>227</v>
      </c>
      <c r="BD37" s="54" t="s">
        <v>124</v>
      </c>
      <c r="BF37" s="84" t="str">
        <f t="shared" si="1"/>
        <v>機械式はかり5t以下</v>
      </c>
      <c r="BG37" s="72">
        <v>6150</v>
      </c>
      <c r="BI37" s="3" t="s">
        <v>179</v>
      </c>
    </row>
    <row r="38" spans="22:61" ht="18.75" customHeight="1" x14ac:dyDescent="0.4">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BC38" s="53" t="s">
        <v>227</v>
      </c>
      <c r="BD38" s="54" t="s">
        <v>125</v>
      </c>
      <c r="BF38" s="84" t="str">
        <f t="shared" si="1"/>
        <v>機械式はかり10t以下</v>
      </c>
      <c r="BG38" s="72">
        <v>7750</v>
      </c>
      <c r="BI38" s="3" t="s">
        <v>180</v>
      </c>
    </row>
    <row r="39" spans="22:61" ht="18.75" customHeight="1" x14ac:dyDescent="0.4">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BC39" s="53" t="s">
        <v>227</v>
      </c>
      <c r="BD39" s="54" t="s">
        <v>126</v>
      </c>
      <c r="BF39" s="84" t="str">
        <f t="shared" si="1"/>
        <v>機械式はかり20t以下</v>
      </c>
      <c r="BG39" s="72">
        <v>11400</v>
      </c>
      <c r="BI39" s="3" t="s">
        <v>181</v>
      </c>
    </row>
    <row r="40" spans="22:61" ht="18.75" customHeight="1" x14ac:dyDescent="0.4">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BC40" s="53" t="s">
        <v>227</v>
      </c>
      <c r="BD40" s="54" t="s">
        <v>127</v>
      </c>
      <c r="BF40" s="84" t="str">
        <f t="shared" si="1"/>
        <v>機械式はかり30t以下</v>
      </c>
      <c r="BG40" s="72">
        <v>14150</v>
      </c>
      <c r="BI40" s="3" t="s">
        <v>182</v>
      </c>
    </row>
    <row r="41" spans="22:61" ht="18.75" customHeight="1" x14ac:dyDescent="0.4">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BC41" s="53" t="s">
        <v>227</v>
      </c>
      <c r="BD41" s="54" t="s">
        <v>128</v>
      </c>
      <c r="BF41" s="84" t="str">
        <f t="shared" si="1"/>
        <v>機械式はかり40t以下</v>
      </c>
      <c r="BG41" s="72">
        <v>18900</v>
      </c>
      <c r="BI41" s="3" t="s">
        <v>183</v>
      </c>
    </row>
    <row r="42" spans="22:61" ht="18.75" customHeight="1" x14ac:dyDescent="0.4">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BC42" s="53" t="s">
        <v>227</v>
      </c>
      <c r="BD42" s="54" t="s">
        <v>129</v>
      </c>
      <c r="BF42" s="84" t="str">
        <f t="shared" si="1"/>
        <v>機械式はかり50t以下</v>
      </c>
      <c r="BG42" s="72">
        <v>21300</v>
      </c>
      <c r="BI42" s="3" t="s">
        <v>184</v>
      </c>
    </row>
    <row r="43" spans="22:61" ht="18.75" customHeight="1" x14ac:dyDescent="0.4">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BC43" s="69" t="s">
        <v>227</v>
      </c>
      <c r="BD43" s="54" t="s">
        <v>130</v>
      </c>
      <c r="BF43" s="84" t="str">
        <f t="shared" si="1"/>
        <v>機械式はかり50tを超えるもの</v>
      </c>
      <c r="BG43" s="72">
        <v>37800</v>
      </c>
      <c r="BI43" s="3" t="s">
        <v>185</v>
      </c>
    </row>
    <row r="44" spans="22:61" ht="18.75" customHeight="1" x14ac:dyDescent="0.4">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BI44" s="3" t="s">
        <v>186</v>
      </c>
    </row>
    <row r="45" spans="22:61" ht="18.75" customHeight="1" x14ac:dyDescent="0.4">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BI45" s="3" t="s">
        <v>187</v>
      </c>
    </row>
    <row r="46" spans="22:61" ht="18.75" customHeight="1" x14ac:dyDescent="0.4">
      <c r="BI46" s="3" t="s">
        <v>188</v>
      </c>
    </row>
    <row r="47" spans="22:61" ht="18.75" customHeight="1" x14ac:dyDescent="0.4">
      <c r="BI47" s="3" t="s">
        <v>189</v>
      </c>
    </row>
    <row r="48" spans="22:61" ht="18.75" customHeight="1" x14ac:dyDescent="0.4">
      <c r="BI48" s="3" t="s">
        <v>190</v>
      </c>
    </row>
    <row r="49" spans="61:61" x14ac:dyDescent="0.4">
      <c r="BI49" s="3" t="s">
        <v>191</v>
      </c>
    </row>
    <row r="50" spans="61:61" x14ac:dyDescent="0.4">
      <c r="BI50" s="3" t="s">
        <v>192</v>
      </c>
    </row>
    <row r="51" spans="61:61" x14ac:dyDescent="0.4">
      <c r="BI51" s="3" t="s">
        <v>193</v>
      </c>
    </row>
    <row r="52" spans="61:61" x14ac:dyDescent="0.4">
      <c r="BI52" s="3" t="s">
        <v>194</v>
      </c>
    </row>
    <row r="53" spans="61:61" x14ac:dyDescent="0.4">
      <c r="BI53" s="3" t="s">
        <v>195</v>
      </c>
    </row>
    <row r="54" spans="61:61" x14ac:dyDescent="0.4">
      <c r="BI54" s="3" t="s">
        <v>196</v>
      </c>
    </row>
    <row r="55" spans="61:61" x14ac:dyDescent="0.4">
      <c r="BI55" s="3" t="s">
        <v>197</v>
      </c>
    </row>
    <row r="56" spans="61:61" x14ac:dyDescent="0.4">
      <c r="BI56" s="3" t="s">
        <v>198</v>
      </c>
    </row>
    <row r="57" spans="61:61" x14ac:dyDescent="0.4">
      <c r="BI57" s="3" t="s">
        <v>199</v>
      </c>
    </row>
    <row r="58" spans="61:61" x14ac:dyDescent="0.4">
      <c r="BI58" s="3" t="s">
        <v>200</v>
      </c>
    </row>
    <row r="59" spans="61:61" x14ac:dyDescent="0.4">
      <c r="BI59" s="3" t="s">
        <v>201</v>
      </c>
    </row>
    <row r="60" spans="61:61" x14ac:dyDescent="0.4">
      <c r="BI60" s="3" t="s">
        <v>202</v>
      </c>
    </row>
    <row r="61" spans="61:61" x14ac:dyDescent="0.4">
      <c r="BI61" s="3" t="s">
        <v>203</v>
      </c>
    </row>
    <row r="62" spans="61:61" x14ac:dyDescent="0.4">
      <c r="BI62" s="3" t="s">
        <v>204</v>
      </c>
    </row>
    <row r="63" spans="61:61" x14ac:dyDescent="0.4">
      <c r="BI63" s="3" t="s">
        <v>205</v>
      </c>
    </row>
    <row r="64" spans="61:61" x14ac:dyDescent="0.4">
      <c r="BI64" s="3" t="s">
        <v>206</v>
      </c>
    </row>
    <row r="65" spans="61:61" x14ac:dyDescent="0.4">
      <c r="BI65" s="3" t="s">
        <v>207</v>
      </c>
    </row>
    <row r="66" spans="61:61" x14ac:dyDescent="0.4">
      <c r="BI66" s="3" t="s">
        <v>208</v>
      </c>
    </row>
    <row r="67" spans="61:61" x14ac:dyDescent="0.4">
      <c r="BI67" s="3" t="s">
        <v>209</v>
      </c>
    </row>
    <row r="68" spans="61:61" x14ac:dyDescent="0.4">
      <c r="BI68" s="3" t="s">
        <v>210</v>
      </c>
    </row>
    <row r="69" spans="61:61" x14ac:dyDescent="0.4">
      <c r="BI69" s="3" t="s">
        <v>211</v>
      </c>
    </row>
    <row r="70" spans="61:61" x14ac:dyDescent="0.4">
      <c r="BI70" s="3" t="s">
        <v>212</v>
      </c>
    </row>
    <row r="71" spans="61:61" x14ac:dyDescent="0.4">
      <c r="BI71" s="3" t="s">
        <v>213</v>
      </c>
    </row>
    <row r="72" spans="61:61" x14ac:dyDescent="0.4">
      <c r="BI72" s="3" t="s">
        <v>214</v>
      </c>
    </row>
    <row r="73" spans="61:61" x14ac:dyDescent="0.4">
      <c r="BI73" s="3" t="s">
        <v>215</v>
      </c>
    </row>
    <row r="74" spans="61:61" x14ac:dyDescent="0.4">
      <c r="BI74" s="3" t="s">
        <v>216</v>
      </c>
    </row>
    <row r="75" spans="61:61" x14ac:dyDescent="0.4">
      <c r="BI75" s="3" t="s">
        <v>217</v>
      </c>
    </row>
    <row r="76" spans="61:61" x14ac:dyDescent="0.4">
      <c r="BI76" s="3" t="s">
        <v>218</v>
      </c>
    </row>
  </sheetData>
  <sheetProtection password="E95D" sheet="1" selectLockedCells="1"/>
  <mergeCells count="35">
    <mergeCell ref="K3:K4"/>
    <mergeCell ref="V2:AQ2"/>
    <mergeCell ref="A3:A4"/>
    <mergeCell ref="B3:B4"/>
    <mergeCell ref="C3:C4"/>
    <mergeCell ref="D3:D4"/>
    <mergeCell ref="E3:E4"/>
    <mergeCell ref="F3:F4"/>
    <mergeCell ref="G3:G4"/>
    <mergeCell ref="H3:H4"/>
    <mergeCell ref="O3:O4"/>
    <mergeCell ref="I3:I4"/>
    <mergeCell ref="J3:J4"/>
    <mergeCell ref="L3:L4"/>
    <mergeCell ref="M3:M4"/>
    <mergeCell ref="N3:N4"/>
    <mergeCell ref="P3:P4"/>
    <mergeCell ref="Q3:Q4"/>
    <mergeCell ref="R3:R4"/>
    <mergeCell ref="S3:S4"/>
    <mergeCell ref="T3:T4"/>
    <mergeCell ref="U3:U4"/>
    <mergeCell ref="V3:V4"/>
    <mergeCell ref="W3:W4"/>
    <mergeCell ref="X3:X4"/>
    <mergeCell ref="Y3:Y4"/>
    <mergeCell ref="AN3:AN4"/>
    <mergeCell ref="AO3:AO4"/>
    <mergeCell ref="AP3:AP4"/>
    <mergeCell ref="AQ3:AQ4"/>
    <mergeCell ref="Z3:AI3"/>
    <mergeCell ref="AJ3:AJ4"/>
    <mergeCell ref="AK3:AK4"/>
    <mergeCell ref="AL3:AL4"/>
    <mergeCell ref="AM3:AM4"/>
  </mergeCells>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申請者情報</vt:lpstr>
      <vt:lpstr>識別表1</vt:lpstr>
      <vt:lpstr>識別表2</vt:lpstr>
      <vt:lpstr>識別表3</vt:lpstr>
      <vt:lpstr>識別表4</vt:lpstr>
      <vt:lpstr>識別表5</vt:lpstr>
      <vt:lpstr>申請書</vt:lpstr>
      <vt:lpstr>入力フォーム</vt:lpstr>
      <vt:lpstr>識別表1!Print_Area</vt:lpstr>
      <vt:lpstr>識別表2!Print_Area</vt:lpstr>
      <vt:lpstr>識別表3!Print_Area</vt:lpstr>
      <vt:lpstr>識別表4!Print_Area</vt:lpstr>
      <vt:lpstr>識別表5!Print_Area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2024-03-07T04:13:34Z</cp:lastPrinted>
  <dcterms:created xsi:type="dcterms:W3CDTF">2020-11-18T02:15:22Z</dcterms:created>
  <dcterms:modified xsi:type="dcterms:W3CDTF">2024-03-28T06:34:40Z</dcterms:modified>
</cp:coreProperties>
</file>